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uzannabiernacka\Desktop\"/>
    </mc:Choice>
  </mc:AlternateContent>
  <bookViews>
    <workbookView xWindow="0" yWindow="0" windowWidth="19160" windowHeight="7030" tabRatio="770" firstSheet="2" activeTab="8"/>
  </bookViews>
  <sheets>
    <sheet name="Program ON Profil" sheetId="12" r:id="rId1"/>
    <sheet name="16.1" sheetId="1" r:id="rId2"/>
    <sheet name="16.2" sheetId="8" r:id="rId3"/>
    <sheet name="16.3" sheetId="3" r:id="rId4"/>
    <sheet name="16.4" sheetId="4" r:id="rId5"/>
    <sheet name="16.5" sheetId="5" r:id="rId6"/>
    <sheet name="16.6" sheetId="9" r:id="rId7"/>
    <sheet name="16.7" sheetId="10" r:id="rId8"/>
    <sheet name="16.8" sheetId="11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25" i="1" l="1"/>
  <c r="AM13" i="1"/>
  <c r="H23" i="9" l="1"/>
  <c r="H53" i="5" l="1"/>
  <c r="H36" i="5"/>
  <c r="H19" i="5"/>
  <c r="H13" i="4" l="1"/>
  <c r="N12" i="3"/>
  <c r="N13" i="3" s="1"/>
  <c r="H24" i="5" l="1"/>
  <c r="H25" i="5" s="1"/>
  <c r="H7" i="5"/>
  <c r="H8" i="5" s="1"/>
  <c r="K17" i="11" l="1"/>
  <c r="K18" i="11"/>
  <c r="K19" i="11"/>
  <c r="K20" i="11"/>
  <c r="K21" i="11"/>
  <c r="K16" i="11"/>
  <c r="K6" i="11"/>
  <c r="K7" i="11"/>
  <c r="K8" i="11"/>
  <c r="K9" i="11"/>
  <c r="K10" i="11"/>
  <c r="K5" i="11"/>
  <c r="BK13" i="1" l="1"/>
  <c r="BK14" i="1" s="1"/>
  <c r="BI13" i="1"/>
  <c r="BI14" i="1" s="1"/>
  <c r="BG13" i="1"/>
  <c r="BG14" i="1" s="1"/>
  <c r="AO13" i="1"/>
  <c r="AO14" i="1" s="1"/>
  <c r="AM14" i="1"/>
  <c r="AK13" i="1"/>
  <c r="AK14" i="1" s="1"/>
  <c r="AI13" i="1"/>
  <c r="AI14" i="1" s="1"/>
  <c r="H57" i="4" l="1"/>
  <c r="H46" i="4"/>
  <c r="H35" i="4"/>
  <c r="H24" i="4"/>
  <c r="H59" i="4" l="1"/>
  <c r="M21" i="11" l="1"/>
  <c r="M20" i="11"/>
  <c r="M19" i="11"/>
  <c r="M18" i="11"/>
  <c r="M17" i="11"/>
  <c r="M16" i="11"/>
  <c r="M10" i="11"/>
  <c r="M9" i="11"/>
  <c r="M8" i="11"/>
  <c r="M7" i="11"/>
  <c r="M6" i="11"/>
  <c r="M5" i="11"/>
  <c r="M11" i="11" l="1"/>
  <c r="M22" i="11"/>
  <c r="M24" i="11" l="1"/>
  <c r="K10" i="10"/>
  <c r="P46" i="8" l="1"/>
  <c r="E46" i="8"/>
  <c r="P38" i="8"/>
  <c r="E38" i="8"/>
  <c r="P30" i="8"/>
  <c r="E30" i="8"/>
  <c r="P22" i="8"/>
  <c r="E22" i="8"/>
  <c r="P14" i="8"/>
  <c r="E14" i="8"/>
  <c r="P6" i="8"/>
  <c r="E6" i="8"/>
  <c r="P40" i="8" l="1"/>
  <c r="P32" i="8"/>
  <c r="P8" i="8"/>
  <c r="P16" i="8"/>
  <c r="P24" i="8"/>
  <c r="P48" i="8"/>
  <c r="C52" i="8" l="1"/>
  <c r="H51" i="5"/>
  <c r="H52" i="5" s="1"/>
  <c r="H46" i="5"/>
  <c r="H47" i="5" s="1"/>
  <c r="H41" i="5"/>
  <c r="H42" i="5" s="1"/>
  <c r="H34" i="5"/>
  <c r="H35" i="5" s="1"/>
  <c r="H29" i="5"/>
  <c r="H30" i="5" s="1"/>
  <c r="H17" i="5"/>
  <c r="H18" i="5" s="1"/>
  <c r="H12" i="5"/>
  <c r="H13" i="5" s="1"/>
  <c r="N24" i="3" l="1"/>
  <c r="N25" i="3" s="1"/>
  <c r="H55" i="5" l="1"/>
  <c r="N27" i="3"/>
  <c r="BK25" i="1"/>
  <c r="O25" i="1"/>
  <c r="BE13" i="1"/>
  <c r="BE14" i="1" s="1"/>
  <c r="BC13" i="1"/>
  <c r="BC14" i="1" s="1"/>
  <c r="BA13" i="1"/>
  <c r="BA14" i="1" s="1"/>
  <c r="AY13" i="1"/>
  <c r="AY14" i="1" s="1"/>
  <c r="AW13" i="1"/>
  <c r="AW14" i="1" s="1"/>
  <c r="AU13" i="1"/>
  <c r="AU14" i="1" s="1"/>
  <c r="AS13" i="1"/>
  <c r="AS14" i="1" s="1"/>
  <c r="AQ13" i="1"/>
  <c r="AQ14" i="1" s="1"/>
  <c r="BK15" i="1" s="1"/>
  <c r="AG13" i="1"/>
  <c r="AG14" i="1" s="1"/>
  <c r="AE13" i="1"/>
  <c r="AE14" i="1" s="1"/>
  <c r="AC13" i="1"/>
  <c r="AC14" i="1" s="1"/>
  <c r="AA13" i="1"/>
  <c r="AA14" i="1" s="1"/>
  <c r="Y13" i="1"/>
  <c r="Y14" i="1" s="1"/>
  <c r="W13" i="1"/>
  <c r="W14" i="1" s="1"/>
  <c r="U13" i="1"/>
  <c r="U14" i="1" s="1"/>
  <c r="S13" i="1"/>
  <c r="S14" i="1" s="1"/>
  <c r="Q13" i="1"/>
  <c r="Q14" i="1" s="1"/>
  <c r="O13" i="1"/>
  <c r="O15" i="1" s="1"/>
  <c r="AM15" i="1" l="1"/>
  <c r="C31" i="1" s="1"/>
</calcChain>
</file>

<file path=xl/sharedStrings.xml><?xml version="1.0" encoding="utf-8"?>
<sst xmlns="http://schemas.openxmlformats.org/spreadsheetml/2006/main" count="895" uniqueCount="444">
  <si>
    <t>Czas</t>
  </si>
  <si>
    <t xml:space="preserve">Program </t>
  </si>
  <si>
    <t>Noc</t>
  </si>
  <si>
    <t>Program ON</t>
  </si>
  <si>
    <t>Opis</t>
  </si>
  <si>
    <t>Start</t>
  </si>
  <si>
    <t>Profil M1</t>
  </si>
  <si>
    <t>Profil M2</t>
  </si>
  <si>
    <t>Parametr</t>
  </si>
  <si>
    <t>Program</t>
  </si>
  <si>
    <t>ΔCO2</t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</si>
  <si>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czerpni powietrza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</si>
  <si>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CO2,zewn.</t>
    </r>
  </si>
  <si>
    <r>
      <t xml:space="preserve">Limit </t>
    </r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[ppm]</t>
    </r>
  </si>
  <si>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  <scheme val="minor"/>
      </rPr>
      <t>2,limit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</si>
  <si>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P1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</si>
  <si>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</si>
  <si>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</si>
  <si>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</si>
  <si>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P2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</si>
  <si>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</si>
  <si>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</si>
  <si>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CO2.M2.2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</si>
  <si>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P3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</si>
  <si>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</si>
  <si>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</si>
  <si>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CO2.M2.3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</si>
  <si>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P4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</si>
  <si>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</si>
  <si>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</si>
  <si>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CO2.M2.4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</si>
  <si>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P5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</si>
  <si>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</si>
  <si>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</si>
  <si>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CO2.M2.5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</si>
  <si>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P6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</si>
  <si>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</si>
  <si>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</si>
  <si>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CO2.M2.6</t>
    </r>
    <r>
      <rPr>
        <sz val="11"/>
        <color theme="1"/>
        <rFont val="Calibri"/>
        <family val="2"/>
        <charset val="238"/>
        <scheme val="minor"/>
      </rPr>
      <t/>
    </r>
  </si>
  <si>
    <t>Średnie stężenie CO2 w punktach pomiarowych P1…P6 [ppm]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</si>
  <si>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</si>
  <si>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</si>
  <si>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</si>
  <si>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</si>
  <si>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</si>
  <si>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</si>
  <si>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</si>
  <si>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</si>
  <si>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</si>
  <si>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</si>
  <si>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</si>
  <si>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CO2.LM.2.śr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</si>
  <si>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</si>
  <si>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</si>
  <si>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</si>
  <si>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</si>
  <si>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</si>
  <si>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</si>
  <si>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</si>
  <si>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CO2.M2.10.śr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</si>
  <si>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</si>
  <si>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CO2.M2.12.śr</t>
    </r>
  </si>
  <si>
    <r>
      <t>ΔCO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[ppm]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</si>
  <si>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</si>
  <si>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</si>
  <si>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</si>
  <si>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</si>
  <si>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</si>
  <si>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</si>
  <si>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</si>
  <si>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</si>
  <si>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2.M1.9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</si>
  <si>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2.M1.10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</si>
  <si>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</si>
  <si>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</si>
  <si>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</si>
  <si>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</si>
  <si>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</si>
  <si>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</si>
  <si>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</si>
  <si>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</si>
  <si>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</si>
  <si>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2.M2.9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</si>
  <si>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2.M2.10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</si>
  <si>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</si>
  <si>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2.M2.12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</si>
  <si>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2,W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</si>
  <si>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2,M1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</si>
  <si>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2,M2</t>
    </r>
  </si>
  <si>
    <t xml:space="preserve">Praca Profil </t>
  </si>
  <si>
    <t>PM2.5</t>
  </si>
  <si>
    <r>
      <t>Koncentracja PM2.5 w powietrzu zewnetrznym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</si>
  <si>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zewn.</t>
    </r>
  </si>
  <si>
    <r>
      <t>Maksymalna koncentracja PM2.5 w pomieszczeniu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</si>
  <si>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</si>
  <si>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r>
      <t>Koncentracja PM2.5 w Mieszkaniu w punkcie P1 [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</si>
  <si>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</si>
  <si>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</si>
  <si>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</si>
  <si>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</si>
  <si>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</si>
  <si>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</si>
  <si>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</si>
  <si>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</si>
  <si>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</si>
  <si>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</si>
  <si>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</si>
  <si>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</si>
  <si>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</si>
  <si>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</si>
  <si>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</si>
  <si>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</si>
  <si>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</si>
  <si>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M2.6</t>
    </r>
    <r>
      <rPr>
        <sz val="11"/>
        <color theme="1"/>
        <rFont val="Calibri"/>
        <family val="2"/>
        <charset val="238"/>
        <scheme val="minor"/>
      </rPr>
      <t/>
    </r>
  </si>
  <si>
    <r>
      <t>Średnia koncentracja PM2.5 w punktach pomiarowych P1…P6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</si>
  <si>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</si>
  <si>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M1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</si>
  <si>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M2</t>
    </r>
  </si>
  <si>
    <t>Pe</t>
  </si>
  <si>
    <t>Maksymalne 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</si>
  <si>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e,limit</t>
    </r>
  </si>
  <si>
    <t>Pe,limit</t>
  </si>
  <si>
    <t>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</si>
  <si>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e,M1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</si>
  <si>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e,M2</t>
    </r>
  </si>
  <si>
    <t>EAQ</t>
  </si>
  <si>
    <t xml:space="preserve">Środowiskowa jakość powietrza </t>
  </si>
  <si>
    <t>Legenda:</t>
  </si>
  <si>
    <t>uzupełnia Wykonawca</t>
  </si>
  <si>
    <t>obliczone wartości zmiennych niezbędnych do obliczenia końcowego wyniku</t>
  </si>
  <si>
    <t>służą do podania wyników obliczeń wartości Wymagań</t>
  </si>
  <si>
    <t>zmierzona średnia wartość w trakcie Testów mieszcząca się w przedziale pomiarowym</t>
  </si>
  <si>
    <t>Test</t>
  </si>
  <si>
    <t>Parametr\Czas</t>
  </si>
  <si>
    <t>GRAM(-)</t>
  </si>
  <si>
    <r>
      <t>Strumień powietrza wentylacyjnego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/h]</t>
    </r>
  </si>
  <si>
    <t>Program ON Manual</t>
  </si>
  <si>
    <t>Test G-1</t>
  </si>
  <si>
    <r>
      <t>Stęzenie bakterii GRAM(-) w Mieszkaniu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</si>
  <si>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</si>
  <si>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G-K1.1</t>
    </r>
  </si>
  <si>
    <r>
      <t>Stęzenie bakterii GRAM(-) w Mieszkaniu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</si>
  <si>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</si>
  <si>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G-K1.2</t>
    </r>
  </si>
  <si>
    <r>
      <t>Stęzenie bakterii GRAM(-) w Mieszkaniu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</si>
  <si>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</si>
  <si>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G-K1.3</t>
    </r>
  </si>
  <si>
    <r>
      <t>Średnie stęzenie bakterii GRAM(-) w Mieszkaniu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</si>
  <si>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</si>
  <si>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</si>
  <si>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G-1</t>
    </r>
  </si>
  <si>
    <t xml:space="preserve">Strumień powietrza </t>
  </si>
  <si>
    <t>Test G-2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</si>
  <si>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</si>
  <si>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</si>
  <si>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</si>
  <si>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</si>
  <si>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</si>
  <si>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</si>
  <si>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</si>
  <si>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</si>
  <si>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G-2</t>
    </r>
  </si>
  <si>
    <t>Test G-3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</si>
  <si>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</si>
  <si>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</si>
  <si>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</si>
  <si>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</si>
  <si>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</si>
  <si>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</si>
  <si>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</si>
  <si>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</si>
  <si>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G-3</t>
    </r>
  </si>
  <si>
    <t>Test G+1</t>
  </si>
  <si>
    <r>
      <t>Stęzenie bakterii GRAM(+) w Mieszkaniu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</si>
  <si>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</si>
  <si>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G+K1.1</t>
    </r>
  </si>
  <si>
    <r>
      <t>Stęzenie bakterii GRAM(+) w Mieszkaniu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</si>
  <si>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</si>
  <si>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G+K1.2</t>
    </r>
  </si>
  <si>
    <r>
      <t>Stęzenie bakterii GRAM(+) w Mieszkaniu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</si>
  <si>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</si>
  <si>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G+K1.3</t>
    </r>
  </si>
  <si>
    <r>
      <t>Średnie stęzenie bakterii GRAM(+) w Mieszkaniu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</si>
  <si>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</si>
  <si>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</si>
  <si>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G+1</t>
    </r>
  </si>
  <si>
    <t>GRAM(+)</t>
  </si>
  <si>
    <t>Test G+2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</si>
  <si>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</si>
  <si>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</si>
  <si>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G-+P2.2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</si>
  <si>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</si>
  <si>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</si>
  <si>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G+K2.3</t>
    </r>
  </si>
  <si>
    <r>
      <t>Średnie stęzenie bakterii GRAM(+) w Sali lekcyjnej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</si>
  <si>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</si>
  <si>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</si>
  <si>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G+2</t>
    </r>
  </si>
  <si>
    <t>Test G+3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</si>
  <si>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</si>
  <si>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</si>
  <si>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</si>
  <si>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</si>
  <si>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</si>
  <si>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</si>
  <si>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</si>
  <si>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</si>
  <si>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G+3</t>
    </r>
  </si>
  <si>
    <t>IAQ</t>
  </si>
  <si>
    <t>Mikrobiologiczna jakość powietrza</t>
  </si>
  <si>
    <t>zmierzona średnia wartość w trakcie Testów mieszcząca się w przedziale pomiarowm</t>
  </si>
  <si>
    <t>Praca Manual</t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</si>
  <si>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nawiewanym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</si>
  <si>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CO2,nawiew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</si>
  <si>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usuwanym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</si>
  <si>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CO2,usuwane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</si>
  <si>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P2 [ppm]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</si>
  <si>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P4 [ppm]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</si>
  <si>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P6 [ppm]</t>
    </r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</si>
  <si>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w Mieszkaniu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</si>
  <si>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CO2.M1.śr</t>
    </r>
  </si>
  <si>
    <t>Efektywność wentylacji [%]</t>
  </si>
  <si>
    <r>
      <rPr>
        <b/>
        <sz val="11"/>
        <color theme="1"/>
        <rFont val="Calibri"/>
        <family val="2"/>
        <charset val="238"/>
      </rPr>
      <t>ε</t>
    </r>
    <r>
      <rPr>
        <b/>
        <vertAlign val="subscript"/>
        <sz val="11"/>
        <color theme="1"/>
        <rFont val="Calibri"/>
        <family val="2"/>
        <charset val="238"/>
      </rP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</si>
  <si>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CO2.M2.śr</t>
    </r>
  </si>
  <si>
    <r>
      <t>ε</t>
    </r>
    <r>
      <rPr>
        <b/>
        <vertAlign val="subscript"/>
        <sz val="11"/>
        <color theme="1"/>
        <rFont val="Calibri"/>
        <family val="2"/>
        <charset val="238"/>
      </rPr>
      <t>M2</t>
    </r>
  </si>
  <si>
    <t>Całkowita skuteczność wentylacji:</t>
  </si>
  <si>
    <r>
      <t>ε</t>
    </r>
    <r>
      <rPr>
        <b/>
        <vertAlign val="subscript"/>
        <sz val="11"/>
        <color theme="1"/>
        <rFont val="Calibri"/>
        <family val="2"/>
        <charset val="238"/>
      </rPr>
      <t>tot</t>
    </r>
  </si>
  <si>
    <t>Strumień powietrza wentylacyjnego [kg/h]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</si>
  <si>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m22</t>
    </r>
    <r>
      <rPr>
        <sz val="11"/>
        <color theme="1"/>
        <rFont val="Calibri"/>
        <family val="2"/>
        <charset val="238"/>
        <scheme val="minor"/>
      </rPr>
      <t>, q</t>
    </r>
    <r>
      <rPr>
        <vertAlign val="subscript"/>
        <sz val="11"/>
        <color theme="1"/>
        <rFont val="Calibri"/>
        <family val="2"/>
        <charset val="238"/>
        <scheme val="minor"/>
      </rPr>
      <t>m11</t>
    </r>
  </si>
  <si>
    <t>Parametry powietrza</t>
  </si>
  <si>
    <t>Test 1</t>
  </si>
  <si>
    <r>
      <t>Temperatura powietrza czerpanego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</si>
  <si>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21,-15</t>
    </r>
  </si>
  <si>
    <t>Wilgotność względna powietrza czerpanego [%]</t>
  </si>
  <si>
    <r>
      <t>rH</t>
    </r>
    <r>
      <rPr>
        <vertAlign val="subscript"/>
        <sz val="11"/>
        <color theme="1"/>
        <rFont val="Calibri"/>
        <family val="2"/>
        <charset val="238"/>
      </rPr>
      <t>21,-15</t>
    </r>
  </si>
  <si>
    <r>
      <t>Temperatura powietrza usuwanego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</si>
  <si>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</t>
    </r>
  </si>
  <si>
    <t>Wilgotność względna powietrza usuwanego [%]</t>
  </si>
  <si>
    <r>
      <t>rH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</si>
  <si>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Temperatura powietrza nawiewanego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</si>
  <si>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</t>
    </r>
  </si>
  <si>
    <t>Wilgotność względna powietrza nawiewanego [%]</t>
  </si>
  <si>
    <r>
      <t>rH</t>
    </r>
    <r>
      <rPr>
        <vertAlign val="subscript"/>
        <sz val="11"/>
        <color theme="1"/>
        <rFont val="Calibri"/>
        <family val="2"/>
        <charset val="238"/>
      </rPr>
      <t>22,-15</t>
    </r>
  </si>
  <si>
    <r>
      <t>Temperatura powietrza wyrzutowego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</si>
  <si>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12,-15</t>
    </r>
  </si>
  <si>
    <t>Wilgotność względna powietrza wyrzutowego [%]</t>
  </si>
  <si>
    <r>
      <t>rH</t>
    </r>
    <r>
      <rPr>
        <vertAlign val="subscript"/>
        <sz val="11"/>
        <color theme="1"/>
        <rFont val="Calibri"/>
        <family val="2"/>
        <charset val="238"/>
      </rPr>
      <t>12,-15</t>
    </r>
  </si>
  <si>
    <t xml:space="preserve">Stosunek masowego strumienia powietrza nawiewanego do usuwanego </t>
  </si>
  <si>
    <r>
      <t>q</t>
    </r>
    <r>
      <rPr>
        <vertAlign val="subscript"/>
        <sz val="11"/>
        <color theme="1"/>
        <rFont val="Calibri"/>
        <family val="2"/>
        <charset val="238"/>
      </rPr>
      <t>m22</t>
    </r>
    <r>
      <rPr>
        <sz val="11"/>
        <color theme="1"/>
        <rFont val="Calibri"/>
        <family val="2"/>
        <charset val="238"/>
      </rPr>
      <t>/q</t>
    </r>
    <r>
      <rPr>
        <vertAlign val="subscript"/>
        <sz val="11"/>
        <color theme="1"/>
        <rFont val="Calibri"/>
        <family val="2"/>
        <charset val="238"/>
      </rPr>
      <t>m11</t>
    </r>
  </si>
  <si>
    <r>
      <t>Sprawność temperaturowa dla -15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</si>
  <si>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t,-15</t>
    </r>
  </si>
  <si>
    <t>Test 2</t>
  </si>
  <si>
    <r>
      <t>θ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</si>
  <si>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</si>
  <si>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</si>
  <si>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</si>
  <si>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</si>
  <si>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</si>
  <si>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</si>
  <si>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</si>
  <si>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Sprawność temperaturowa dla -7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</si>
  <si>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t,-7</t>
    </r>
  </si>
  <si>
    <t>Test 3</t>
  </si>
  <si>
    <r>
      <t>θ</t>
    </r>
    <r>
      <rPr>
        <vertAlign val="subscript"/>
        <sz val="11"/>
        <color theme="1"/>
        <rFont val="Calibri"/>
        <family val="2"/>
        <charset val="238"/>
      </rPr>
      <t>21,7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</si>
  <si>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</si>
  <si>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</si>
  <si>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</si>
  <si>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</si>
  <si>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</si>
  <si>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</si>
  <si>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12,7</t>
    </r>
  </si>
  <si>
    <r>
      <t>Sprawność temperaturowa dla 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</si>
  <si>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t,7</t>
    </r>
  </si>
  <si>
    <t>Test 5</t>
  </si>
  <si>
    <r>
      <t>θ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</si>
  <si>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</si>
  <si>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</si>
  <si>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</si>
  <si>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</si>
  <si>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</si>
  <si>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</si>
  <si>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</si>
  <si>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Sprawność temperaturowa dla 24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</si>
  <si>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</si>
  <si>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</si>
  <si>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</si>
  <si>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</si>
  <si>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</si>
  <si>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</si>
  <si>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</si>
  <si>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</si>
  <si>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</si>
  <si>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Sprawność temperaturowa dla 28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</si>
  <si>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t,28</t>
    </r>
  </si>
  <si>
    <t>Całkowita sprawność temperaturowa [%]</t>
  </si>
  <si>
    <r>
      <t>η</t>
    </r>
    <r>
      <rPr>
        <vertAlign val="subscript"/>
        <sz val="20"/>
        <color theme="1"/>
        <rFont val="Calibri"/>
        <family val="2"/>
        <charset val="238"/>
      </rPr>
      <t>t</t>
    </r>
  </si>
  <si>
    <t>Parametry powietrza czerpanego</t>
  </si>
  <si>
    <t>Temperatura powietrza [%]</t>
  </si>
  <si>
    <t>Wilgotność powietrza [%]</t>
  </si>
  <si>
    <t>Ciśnienie nascynia [Pa]</t>
  </si>
  <si>
    <r>
      <t>Pst</t>
    </r>
    <r>
      <rPr>
        <vertAlign val="subscript"/>
        <sz val="11"/>
        <color theme="1"/>
        <rFont val="Calibri"/>
        <family val="2"/>
        <charset val="238"/>
      </rPr>
      <t>21,-15</t>
    </r>
  </si>
  <si>
    <t>Zawartość wilgoci [kg/kg]</t>
  </si>
  <si>
    <r>
      <t>x</t>
    </r>
    <r>
      <rPr>
        <vertAlign val="subscript"/>
        <sz val="11"/>
        <color theme="1"/>
        <rFont val="Calibri"/>
        <family val="2"/>
        <charset val="238"/>
      </rPr>
      <t>21,-15</t>
    </r>
  </si>
  <si>
    <t>Parametry powietrza nawiewanego</t>
  </si>
  <si>
    <r>
      <t>Pst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</si>
  <si>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22,-15</t>
    </r>
  </si>
  <si>
    <t>Parametry powietrza usuwanego</t>
  </si>
  <si>
    <r>
      <t>x</t>
    </r>
    <r>
      <rPr>
        <vertAlign val="subscript"/>
        <sz val="11"/>
        <color theme="1"/>
        <rFont val="Calibri"/>
        <family val="2"/>
        <charset val="238"/>
      </rPr>
      <t>11,-15</t>
    </r>
  </si>
  <si>
    <t>Zmiana wilgotności powietrza nawiewanego</t>
  </si>
  <si>
    <r>
      <t>x</t>
    </r>
    <r>
      <rPr>
        <b/>
        <vertAlign val="subscript"/>
        <sz val="11"/>
        <color theme="1"/>
        <rFont val="Calibri"/>
        <family val="2"/>
        <charset val="238"/>
      </rPr>
      <t>-15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</si>
  <si>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</si>
  <si>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</si>
  <si>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</si>
  <si>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</si>
  <si>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</si>
  <si>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</si>
  <si>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</si>
  <si>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</si>
  <si>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</si>
  <si>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22,7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</si>
  <si>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</si>
  <si>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</si>
  <si>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7</t>
    </r>
  </si>
  <si>
    <t>Wilgotność powietrza nawiewanego</t>
  </si>
  <si>
    <t>x</t>
  </si>
  <si>
    <t>Strumień powietrza [kg/h]</t>
  </si>
  <si>
    <t>Test 1:</t>
  </si>
  <si>
    <t>Sumaryczne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</si>
  <si>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</rPr>
      <t>e,-15</t>
    </r>
  </si>
  <si>
    <t>Test 2:</t>
  </si>
  <si>
    <t xml:space="preserve">Sumarczyne zużycie energii elektrycznej 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</si>
  <si>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</t>
    </r>
  </si>
  <si>
    <t>Test 3: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</si>
  <si>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e,7</t>
    </r>
  </si>
  <si>
    <t>Test 4:</t>
  </si>
  <si>
    <t>Sumarczyne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</si>
  <si>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e,24</t>
    </r>
  </si>
  <si>
    <t>Test 5: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</si>
  <si>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</t>
    </r>
  </si>
  <si>
    <t>Całkowite zużycie energii elektrycznej [Wh]: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</si>
  <si>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tot</t>
    </r>
  </si>
  <si>
    <t>Średni poziom dźwięku w Mieszkaniu w punkcie P1,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</si>
  <si>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AE1</t>
    </r>
  </si>
  <si>
    <t>Średni poziom dźwięku w Mieszkaniu w punkcie P2,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</si>
  <si>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AE2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</si>
  <si>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P3,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</si>
  <si>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AE3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</si>
  <si>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P4,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</si>
  <si>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AE4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</si>
  <si>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P5,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</si>
  <si>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AE5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</si>
  <si>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P6,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</si>
  <si>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AE6</t>
    </r>
    <r>
      <rPr>
        <sz val="11"/>
        <color theme="1"/>
        <rFont val="Calibri"/>
        <family val="2"/>
        <charset val="238"/>
        <scheme val="minor"/>
      </rPr>
      <t/>
    </r>
  </si>
  <si>
    <t>Całkowity poziom dźwięku, [dB]</t>
  </si>
  <si>
    <r>
      <t>LA</t>
    </r>
    <r>
      <rPr>
        <vertAlign val="subscript"/>
        <sz val="11"/>
        <color theme="1"/>
        <rFont val="Calibri"/>
        <family val="2"/>
        <charset val="238"/>
        <scheme val="minor"/>
      </rPr>
      <t>eq</t>
    </r>
  </si>
  <si>
    <t>Wysokość pomiarowa [m]</t>
  </si>
  <si>
    <t>Program On Manual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</si>
  <si>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M1</t>
    </r>
  </si>
  <si>
    <t xml:space="preserve">Limit ryzyka przeciągu w Mieszkaniu w punkcie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</si>
  <si>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</si>
  <si>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t>Ryzyko przeciągu w Mieszkaniu w punkcie P1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</si>
  <si>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</si>
  <si>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</si>
  <si>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</si>
  <si>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</si>
  <si>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</si>
  <si>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</t>
    </r>
  </si>
  <si>
    <t>Ryzyko przeciągu w Mieszkaniu w punkcie P2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</si>
  <si>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</si>
  <si>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</si>
  <si>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</si>
  <si>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</si>
  <si>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</si>
  <si>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</t>
    </r>
  </si>
  <si>
    <t>Ryzyko przeciągu w Mieszkaniu w punkcie P3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</si>
  <si>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</si>
  <si>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</si>
  <si>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</si>
  <si>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</si>
  <si>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</si>
  <si>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</t>
    </r>
  </si>
  <si>
    <t>Ryzyko przeciągu w Mieszkaniu w punkcie P4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</si>
  <si>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</si>
  <si>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</si>
  <si>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</si>
  <si>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</si>
  <si>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</si>
  <si>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</t>
    </r>
  </si>
  <si>
    <t>Ryzyko przeciągu w Mieszkaniu w punkcie P5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</si>
  <si>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</si>
  <si>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</si>
  <si>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</si>
  <si>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</si>
  <si>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</si>
  <si>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</t>
    </r>
  </si>
  <si>
    <t>Ryzyko przeciągu w Mieszkaniu w punkcie P6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</si>
  <si>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</si>
  <si>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</si>
  <si>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</si>
  <si>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</si>
  <si>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</si>
  <si>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</t>
    </r>
  </si>
  <si>
    <t>Średni wskaźnik ryzyka przeciągu w Mieszkaniu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</si>
  <si>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</si>
  <si>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M2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</si>
  <si>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</si>
  <si>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</si>
  <si>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</si>
  <si>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</si>
  <si>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</si>
  <si>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</si>
  <si>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</si>
  <si>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</si>
  <si>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</si>
  <si>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</si>
  <si>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</si>
  <si>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</si>
  <si>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</si>
  <si>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</si>
  <si>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</si>
  <si>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</si>
  <si>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</si>
  <si>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</si>
  <si>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</si>
  <si>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</si>
  <si>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</si>
  <si>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</si>
  <si>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</si>
  <si>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</si>
  <si>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</si>
  <si>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</si>
  <si>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</si>
  <si>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</si>
  <si>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</si>
  <si>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</si>
  <si>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</si>
  <si>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</si>
  <si>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</si>
  <si>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</si>
  <si>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</si>
  <si>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</si>
  <si>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</t>
    </r>
  </si>
  <si>
    <t xml:space="preserve">Całkowity wskaźnik ryzyka przeciągu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</si>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</sst>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0.0%"/>
    <numFmt numFmtId="166" formatCode="0.0"/>
    <numFmt numFmtId="167" formatCode="0.000000"/>
    <numFmt numFmtId="168" formatCode="0.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</font>
    <font>
      <vertAlign val="subscript"/>
      <sz val="20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7"/>
      <color rgb="FF444444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4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0" fillId="0" borderId="2" xfId="0" applyBorder="1"/>
    <xf numFmtId="20" fontId="0" fillId="0" borderId="1" xfId="0" applyNumberFormat="1" applyBorder="1"/>
    <xf numFmtId="20" fontId="0" fillId="0" borderId="3" xfId="0" applyNumberFormat="1" applyBorder="1"/>
    <xf numFmtId="20" fontId="0" fillId="0" borderId="0" xfId="0" applyNumberFormat="1"/>
    <xf numFmtId="0" fontId="0" fillId="0" borderId="9" xfId="0" applyBorder="1"/>
    <xf numFmtId="0" fontId="0" fillId="0" borderId="15" xfId="0" applyBorder="1"/>
    <xf numFmtId="0" fontId="0" fillId="0" borderId="3" xfId="0" applyBorder="1"/>
    <xf numFmtId="0" fontId="0" fillId="0" borderId="1" xfId="0" applyBorder="1"/>
    <xf numFmtId="0" fontId="0" fillId="0" borderId="10" xfId="0" applyBorder="1"/>
    <xf numFmtId="0" fontId="0" fillId="0" borderId="8" xfId="0" applyBorder="1"/>
    <xf numFmtId="0" fontId="0" fillId="0" borderId="26" xfId="0" applyBorder="1"/>
    <xf numFmtId="0" fontId="1" fillId="0" borderId="16" xfId="0" applyFont="1" applyBorder="1"/>
    <xf numFmtId="0" fontId="0" fillId="0" borderId="4" xfId="0" applyBorder="1"/>
    <xf numFmtId="0" fontId="0" fillId="0" borderId="32" xfId="0" applyBorder="1"/>
    <xf numFmtId="0" fontId="1" fillId="0" borderId="35" xfId="0" applyFont="1" applyBorder="1"/>
    <xf numFmtId="0" fontId="0" fillId="0" borderId="5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38" xfId="0" applyBorder="1"/>
    <xf numFmtId="0" fontId="0" fillId="0" borderId="39" xfId="0" applyBorder="1"/>
    <xf numFmtId="0" fontId="0" fillId="0" borderId="35" xfId="0" applyBorder="1"/>
    <xf numFmtId="0" fontId="2" fillId="0" borderId="10" xfId="0" applyFont="1" applyBorder="1"/>
    <xf numFmtId="20" fontId="0" fillId="0" borderId="10" xfId="0" applyNumberFormat="1" applyBorder="1"/>
    <xf numFmtId="0" fontId="1" fillId="0" borderId="10" xfId="0" applyFont="1" applyBorder="1"/>
    <xf numFmtId="0" fontId="0" fillId="0" borderId="10" xfId="0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3" borderId="10" xfId="0" applyFont="1" applyFill="1" applyBorder="1"/>
    <xf numFmtId="0" fontId="0" fillId="0" borderId="10" xfId="0" applyBorder="1" applyAlignment="1">
      <alignment horizontal="left" wrapText="1"/>
    </xf>
    <xf numFmtId="0" fontId="10" fillId="0" borderId="10" xfId="0" applyFont="1" applyBorder="1"/>
    <xf numFmtId="0" fontId="0" fillId="0" borderId="26" xfId="0" applyBorder="1" applyAlignment="1">
      <alignment horizontal="left"/>
    </xf>
    <xf numFmtId="165" fontId="0" fillId="0" borderId="10" xfId="0" applyNumberFormat="1" applyBorder="1"/>
    <xf numFmtId="165" fontId="0" fillId="0" borderId="0" xfId="0" applyNumberFormat="1"/>
    <xf numFmtId="0" fontId="0" fillId="0" borderId="0" xfId="0" applyProtection="1">
      <protection hidden="1"/>
    </xf>
    <xf numFmtId="20" fontId="1" fillId="0" borderId="10" xfId="0" applyNumberFormat="1" applyFont="1" applyBorder="1"/>
    <xf numFmtId="0" fontId="0" fillId="0" borderId="14" xfId="0" applyBorder="1"/>
    <xf numFmtId="0" fontId="2" fillId="0" borderId="1" xfId="0" applyFont="1" applyBorder="1"/>
    <xf numFmtId="0" fontId="0" fillId="0" borderId="21" xfId="0" applyBorder="1"/>
    <xf numFmtId="0" fontId="0" fillId="0" borderId="22" xfId="0" applyBorder="1"/>
    <xf numFmtId="0" fontId="2" fillId="0" borderId="8" xfId="0" applyFont="1" applyBorder="1"/>
    <xf numFmtId="0" fontId="0" fillId="0" borderId="27" xfId="0" applyBorder="1"/>
    <xf numFmtId="0" fontId="0" fillId="0" borderId="28" xfId="0" applyBorder="1"/>
    <xf numFmtId="0" fontId="2" fillId="0" borderId="34" xfId="0" applyFont="1" applyBorder="1"/>
    <xf numFmtId="0" fontId="0" fillId="0" borderId="41" xfId="0" applyBorder="1"/>
    <xf numFmtId="0" fontId="0" fillId="0" borderId="12" xfId="0" applyBorder="1" applyProtection="1">
      <protection locked="0"/>
    </xf>
    <xf numFmtId="0" fontId="0" fillId="0" borderId="45" xfId="0" applyBorder="1"/>
    <xf numFmtId="20" fontId="0" fillId="0" borderId="26" xfId="0" applyNumberFormat="1" applyBorder="1"/>
    <xf numFmtId="0" fontId="0" fillId="0" borderId="7" xfId="0" applyBorder="1"/>
    <xf numFmtId="0" fontId="2" fillId="0" borderId="49" xfId="0" applyFont="1" applyBorder="1"/>
    <xf numFmtId="0" fontId="2" fillId="0" borderId="26" xfId="0" applyFont="1" applyBorder="1"/>
    <xf numFmtId="0" fontId="12" fillId="4" borderId="40" xfId="0" applyFont="1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1" fillId="2" borderId="35" xfId="0" applyFont="1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1" fillId="2" borderId="15" xfId="0" applyFont="1" applyFill="1" applyBorder="1" applyProtection="1">
      <protection hidden="1"/>
    </xf>
    <xf numFmtId="0" fontId="1" fillId="2" borderId="9" xfId="0" applyFont="1" applyFill="1" applyBorder="1" applyProtection="1">
      <protection hidden="1"/>
    </xf>
    <xf numFmtId="0" fontId="0" fillId="6" borderId="9" xfId="0" applyFill="1" applyBorder="1" applyProtection="1">
      <protection locked="0"/>
    </xf>
    <xf numFmtId="0" fontId="0" fillId="6" borderId="26" xfId="0" applyFill="1" applyBorder="1" applyProtection="1">
      <protection locked="0"/>
    </xf>
    <xf numFmtId="0" fontId="0" fillId="6" borderId="10" xfId="0" applyFill="1" applyBorder="1" applyProtection="1">
      <protection locked="0"/>
    </xf>
    <xf numFmtId="0" fontId="1" fillId="6" borderId="15" xfId="0" applyFont="1" applyFill="1" applyBorder="1" applyProtection="1">
      <protection locked="0"/>
    </xf>
    <xf numFmtId="0" fontId="1" fillId="6" borderId="17" xfId="0" applyFont="1" applyFill="1" applyBorder="1" applyProtection="1">
      <protection locked="0"/>
    </xf>
    <xf numFmtId="0" fontId="0" fillId="2" borderId="10" xfId="0" applyFill="1" applyBorder="1" applyAlignment="1" applyProtection="1">
      <alignment horizontal="center"/>
      <protection hidden="1"/>
    </xf>
    <xf numFmtId="0" fontId="1" fillId="2" borderId="10" xfId="0" applyFont="1" applyFill="1" applyBorder="1" applyProtection="1">
      <protection hidden="1"/>
    </xf>
    <xf numFmtId="0" fontId="1" fillId="4" borderId="10" xfId="0" applyFont="1" applyFill="1" applyBorder="1" applyProtection="1">
      <protection hidden="1"/>
    </xf>
    <xf numFmtId="0" fontId="0" fillId="6" borderId="10" xfId="0" applyFill="1" applyBorder="1" applyAlignment="1" applyProtection="1">
      <alignment horizontal="right"/>
      <protection locked="0"/>
    </xf>
    <xf numFmtId="2" fontId="1" fillId="2" borderId="10" xfId="0" applyNumberFormat="1" applyFont="1" applyFill="1" applyBorder="1" applyProtection="1">
      <protection hidden="1"/>
    </xf>
    <xf numFmtId="2" fontId="0" fillId="2" borderId="10" xfId="0" applyNumberFormat="1" applyFill="1" applyBorder="1" applyProtection="1">
      <protection hidden="1"/>
    </xf>
    <xf numFmtId="2" fontId="0" fillId="4" borderId="10" xfId="0" applyNumberFormat="1" applyFill="1" applyBorder="1" applyProtection="1">
      <protection hidden="1"/>
    </xf>
    <xf numFmtId="2" fontId="1" fillId="4" borderId="10" xfId="0" applyNumberFormat="1" applyFont="1" applyFill="1" applyBorder="1" applyProtection="1">
      <protection hidden="1"/>
    </xf>
    <xf numFmtId="164" fontId="0" fillId="2" borderId="10" xfId="0" applyNumberFormat="1" applyFill="1" applyBorder="1" applyProtection="1">
      <protection hidden="1"/>
    </xf>
    <xf numFmtId="0" fontId="0" fillId="5" borderId="10" xfId="0" applyFill="1" applyBorder="1" applyProtection="1">
      <protection locked="0"/>
    </xf>
    <xf numFmtId="165" fontId="0" fillId="6" borderId="10" xfId="0" applyNumberFormat="1" applyFill="1" applyBorder="1" applyProtection="1">
      <protection locked="0"/>
    </xf>
    <xf numFmtId="0" fontId="0" fillId="0" borderId="37" xfId="0" applyBorder="1"/>
    <xf numFmtId="20" fontId="0" fillId="0" borderId="2" xfId="0" applyNumberFormat="1" applyBorder="1"/>
    <xf numFmtId="0" fontId="14" fillId="7" borderId="8" xfId="0" applyFont="1" applyFill="1" applyBorder="1"/>
    <xf numFmtId="0" fontId="14" fillId="8" borderId="8" xfId="0" applyFont="1" applyFill="1" applyBorder="1"/>
    <xf numFmtId="0" fontId="14" fillId="9" borderId="14" xfId="0" applyFont="1" applyFill="1" applyBorder="1"/>
    <xf numFmtId="0" fontId="0" fillId="2" borderId="10" xfId="0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 applyProtection="1">
      <alignment horizontal="center"/>
      <protection hidden="1"/>
    </xf>
    <xf numFmtId="166" fontId="0" fillId="2" borderId="10" xfId="0" applyNumberFormat="1" applyFill="1" applyBorder="1" applyProtection="1">
      <protection hidden="1"/>
    </xf>
    <xf numFmtId="0" fontId="14" fillId="7" borderId="50" xfId="0" applyFont="1" applyFill="1" applyBorder="1"/>
    <xf numFmtId="0" fontId="14" fillId="8" borderId="50" xfId="0" applyFont="1" applyFill="1" applyBorder="1"/>
    <xf numFmtId="0" fontId="14" fillId="9" borderId="50" xfId="0" applyFont="1" applyFill="1" applyBorder="1"/>
    <xf numFmtId="0" fontId="14" fillId="11" borderId="50" xfId="0" applyFont="1" applyFill="1" applyBorder="1"/>
    <xf numFmtId="0" fontId="14" fillId="7" borderId="57" xfId="0" applyFont="1" applyFill="1" applyBorder="1" applyAlignment="1">
      <alignment wrapText="1"/>
    </xf>
    <xf numFmtId="0" fontId="14" fillId="8" borderId="57" xfId="0" applyFont="1" applyFill="1" applyBorder="1" applyAlignment="1">
      <alignment wrapText="1"/>
    </xf>
    <xf numFmtId="0" fontId="14" fillId="9" borderId="57" xfId="0" applyFont="1" applyFill="1" applyBorder="1" applyAlignment="1">
      <alignment wrapText="1"/>
    </xf>
    <xf numFmtId="0" fontId="14" fillId="11" borderId="59" xfId="0" applyFont="1" applyFill="1" applyBorder="1" applyAlignment="1">
      <alignment wrapText="1"/>
    </xf>
    <xf numFmtId="0" fontId="0" fillId="12" borderId="10" xfId="0" applyFill="1" applyBorder="1" applyProtection="1">
      <protection locked="0"/>
    </xf>
    <xf numFmtId="0" fontId="14" fillId="9" borderId="8" xfId="0" applyFont="1" applyFill="1" applyBorder="1"/>
    <xf numFmtId="0" fontId="14" fillId="11" borderId="14" xfId="0" applyFont="1" applyFill="1" applyBorder="1" applyAlignment="1">
      <alignment horizontal="left" wrapText="1"/>
    </xf>
    <xf numFmtId="0" fontId="14" fillId="7" borderId="63" xfId="0" applyFont="1" applyFill="1" applyBorder="1" applyAlignment="1">
      <alignment wrapText="1"/>
    </xf>
    <xf numFmtId="0" fontId="14" fillId="8" borderId="63" xfId="0" applyFont="1" applyFill="1" applyBorder="1" applyAlignment="1">
      <alignment wrapText="1"/>
    </xf>
    <xf numFmtId="0" fontId="14" fillId="9" borderId="63" xfId="0" applyFont="1" applyFill="1" applyBorder="1" applyAlignment="1">
      <alignment wrapText="1"/>
    </xf>
    <xf numFmtId="0" fontId="14" fillId="11" borderId="64" xfId="0" applyFont="1" applyFill="1" applyBorder="1" applyAlignment="1">
      <alignment wrapText="1"/>
    </xf>
    <xf numFmtId="0" fontId="14" fillId="7" borderId="1" xfId="0" applyFont="1" applyFill="1" applyBorder="1"/>
    <xf numFmtId="0" fontId="0" fillId="0" borderId="26" xfId="0" applyBorder="1" applyProtection="1"/>
    <xf numFmtId="0" fontId="0" fillId="0" borderId="10" xfId="0" applyBorder="1" applyProtection="1"/>
    <xf numFmtId="0" fontId="0" fillId="0" borderId="9" xfId="0" applyBorder="1" applyProtection="1"/>
    <xf numFmtId="0" fontId="1" fillId="0" borderId="6" xfId="0" applyFont="1" applyBorder="1" applyProtection="1"/>
    <xf numFmtId="0" fontId="0" fillId="0" borderId="8" xfId="0" applyBorder="1" applyProtection="1"/>
    <xf numFmtId="0" fontId="0" fillId="0" borderId="45" xfId="0" applyBorder="1" applyProtection="1"/>
    <xf numFmtId="0" fontId="0" fillId="6" borderId="10" xfId="0" applyFill="1" applyBorder="1" applyAlignment="1" applyProtection="1">
      <alignment horizontal="center"/>
      <protection locked="0"/>
    </xf>
    <xf numFmtId="165" fontId="0" fillId="2" borderId="10" xfId="0" applyNumberFormat="1" applyFill="1" applyBorder="1" applyProtection="1">
      <protection hidden="1"/>
    </xf>
    <xf numFmtId="0" fontId="0" fillId="10" borderId="2" xfId="0" applyFill="1" applyBorder="1" applyProtection="1"/>
    <xf numFmtId="0" fontId="0" fillId="10" borderId="43" xfId="0" applyFill="1" applyBorder="1" applyProtection="1"/>
    <xf numFmtId="0" fontId="0" fillId="10" borderId="3" xfId="0" applyFill="1" applyBorder="1" applyProtection="1"/>
    <xf numFmtId="0" fontId="0" fillId="10" borderId="4" xfId="0" applyFill="1" applyBorder="1" applyProtection="1"/>
    <xf numFmtId="0" fontId="0" fillId="12" borderId="3" xfId="0" applyFill="1" applyBorder="1" applyProtection="1"/>
    <xf numFmtId="0" fontId="0" fillId="12" borderId="2" xfId="0" applyFill="1" applyBorder="1" applyProtection="1"/>
    <xf numFmtId="0" fontId="0" fillId="12" borderId="10" xfId="0" applyFill="1" applyBorder="1" applyAlignment="1" applyProtection="1">
      <alignment horizontal="center"/>
    </xf>
    <xf numFmtId="0" fontId="0" fillId="12" borderId="10" xfId="0" applyFill="1" applyBorder="1" applyProtection="1"/>
    <xf numFmtId="0" fontId="0" fillId="12" borderId="10" xfId="0" applyFill="1" applyBorder="1" applyAlignment="1" applyProtection="1">
      <alignment horizontal="right"/>
    </xf>
    <xf numFmtId="168" fontId="0" fillId="2" borderId="10" xfId="0" applyNumberFormat="1" applyFill="1" applyBorder="1" applyProtection="1">
      <protection hidden="1"/>
    </xf>
    <xf numFmtId="2" fontId="14" fillId="10" borderId="10" xfId="0" applyNumberFormat="1" applyFont="1" applyFill="1" applyBorder="1" applyProtection="1">
      <protection hidden="1"/>
    </xf>
    <xf numFmtId="164" fontId="14" fillId="10" borderId="10" xfId="0" applyNumberFormat="1" applyFont="1" applyFill="1" applyBorder="1" applyProtection="1">
      <protection hidden="1"/>
    </xf>
    <xf numFmtId="167" fontId="14" fillId="10" borderId="10" xfId="0" applyNumberFormat="1" applyFont="1" applyFill="1" applyBorder="1" applyProtection="1">
      <protection hidden="1"/>
    </xf>
    <xf numFmtId="166" fontId="0" fillId="10" borderId="10" xfId="0" applyNumberFormat="1" applyFill="1" applyBorder="1" applyProtection="1">
      <protection hidden="1"/>
    </xf>
    <xf numFmtId="164" fontId="0" fillId="10" borderId="10" xfId="0" applyNumberFormat="1" applyFill="1" applyBorder="1" applyProtection="1">
      <protection hidden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20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/>
    </xf>
    <xf numFmtId="0" fontId="15" fillId="0" borderId="0" xfId="0" applyFont="1"/>
    <xf numFmtId="0" fontId="0" fillId="10" borderId="26" xfId="0" applyFill="1" applyBorder="1" applyProtection="1">
      <protection hidden="1"/>
    </xf>
    <xf numFmtId="0" fontId="0" fillId="10" borderId="32" xfId="0" applyFill="1" applyBorder="1" applyProtection="1">
      <protection hidden="1"/>
    </xf>
    <xf numFmtId="0" fontId="0" fillId="10" borderId="26" xfId="0" applyFill="1" applyBorder="1" applyProtection="1"/>
    <xf numFmtId="0" fontId="1" fillId="10" borderId="37" xfId="0" applyFont="1" applyFill="1" applyBorder="1" applyProtection="1"/>
    <xf numFmtId="0" fontId="0" fillId="10" borderId="9" xfId="0" applyFill="1" applyBorder="1" applyProtection="1"/>
    <xf numFmtId="0" fontId="1" fillId="0" borderId="9" xfId="0" applyFont="1" applyFill="1" applyBorder="1" applyProtection="1"/>
    <xf numFmtId="0" fontId="0" fillId="0" borderId="10" xfId="0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13" fillId="0" borderId="52" xfId="0" applyFont="1" applyBorder="1" applyAlignment="1">
      <alignment horizontal="center"/>
    </xf>
    <xf numFmtId="0" fontId="13" fillId="0" borderId="53" xfId="0" applyFont="1" applyBorder="1" applyAlignment="1">
      <alignment horizontal="center"/>
    </xf>
    <xf numFmtId="0" fontId="14" fillId="0" borderId="51" xfId="0" applyFont="1" applyBorder="1" applyAlignment="1">
      <alignment horizontal="center"/>
    </xf>
    <xf numFmtId="0" fontId="14" fillId="0" borderId="52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" fillId="0" borderId="8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20" fontId="0" fillId="0" borderId="14" xfId="0" applyNumberFormat="1" applyBorder="1" applyAlignment="1">
      <alignment horizontal="center"/>
    </xf>
    <xf numFmtId="20" fontId="0" fillId="0" borderId="16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20" fontId="0" fillId="0" borderId="6" xfId="0" applyNumberFormat="1" applyBorder="1" applyAlignment="1">
      <alignment horizontal="center"/>
    </xf>
    <xf numFmtId="20" fontId="0" fillId="0" borderId="7" xfId="0" applyNumberFormat="1" applyBorder="1" applyAlignment="1">
      <alignment horizontal="center"/>
    </xf>
    <xf numFmtId="20" fontId="0" fillId="0" borderId="4" xfId="0" applyNumberFormat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20" fontId="0" fillId="0" borderId="45" xfId="0" applyNumberFormat="1" applyBorder="1" applyAlignment="1">
      <alignment horizontal="center"/>
    </xf>
    <xf numFmtId="20" fontId="0" fillId="0" borderId="10" xfId="0" applyNumberFormat="1" applyBorder="1" applyAlignment="1">
      <alignment horizontal="center"/>
    </xf>
    <xf numFmtId="20" fontId="0" fillId="0" borderId="30" xfId="0" applyNumberFormat="1" applyBorder="1" applyAlignment="1">
      <alignment horizontal="center"/>
    </xf>
    <xf numFmtId="20" fontId="0" fillId="0" borderId="31" xfId="0" applyNumberFormat="1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20" fontId="0" fillId="0" borderId="12" xfId="0" applyNumberFormat="1" applyBorder="1" applyAlignment="1">
      <alignment horizontal="center"/>
    </xf>
    <xf numFmtId="20" fontId="0" fillId="0" borderId="13" xfId="0" applyNumberFormat="1" applyBorder="1" applyAlignment="1">
      <alignment horizontal="center"/>
    </xf>
    <xf numFmtId="20" fontId="0" fillId="0" borderId="18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20" fontId="0" fillId="0" borderId="8" xfId="0" applyNumberFormat="1" applyBorder="1" applyAlignment="1">
      <alignment horizontal="center"/>
    </xf>
    <xf numFmtId="20" fontId="0" fillId="0" borderId="9" xfId="0" applyNumberFormat="1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0" borderId="36" xfId="0" applyNumberFormat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3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45" xfId="0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13" fillId="0" borderId="54" xfId="0" applyFont="1" applyBorder="1" applyAlignment="1">
      <alignment horizontal="center" wrapText="1"/>
    </xf>
    <xf numFmtId="0" fontId="13" fillId="0" borderId="55" xfId="0" applyFont="1" applyBorder="1" applyAlignment="1">
      <alignment horizontal="center" wrapText="1"/>
    </xf>
    <xf numFmtId="0" fontId="13" fillId="0" borderId="56" xfId="0" applyFont="1" applyBorder="1" applyAlignment="1">
      <alignment horizontal="center" wrapText="1"/>
    </xf>
    <xf numFmtId="0" fontId="14" fillId="0" borderId="51" xfId="0" applyFont="1" applyBorder="1" applyAlignment="1">
      <alignment wrapText="1"/>
    </xf>
    <xf numFmtId="0" fontId="14" fillId="0" borderId="52" xfId="0" applyFont="1" applyBorder="1" applyAlignment="1">
      <alignment wrapText="1"/>
    </xf>
    <xf numFmtId="0" fontId="14" fillId="0" borderId="58" xfId="0" applyFont="1" applyBorder="1" applyAlignment="1">
      <alignment wrapText="1"/>
    </xf>
    <xf numFmtId="0" fontId="14" fillId="0" borderId="60" xfId="0" applyFont="1" applyBorder="1" applyAlignment="1">
      <alignment wrapText="1"/>
    </xf>
    <xf numFmtId="0" fontId="14" fillId="0" borderId="61" xfId="0" applyFont="1" applyBorder="1" applyAlignment="1">
      <alignment wrapText="1"/>
    </xf>
    <xf numFmtId="0" fontId="14" fillId="0" borderId="62" xfId="0" applyFont="1" applyBorder="1" applyAlignment="1">
      <alignment wrapText="1"/>
    </xf>
    <xf numFmtId="0" fontId="1" fillId="0" borderId="35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5" xfId="0" applyBorder="1" applyAlignment="1">
      <alignment horizontal="center"/>
    </xf>
    <xf numFmtId="0" fontId="1" fillId="0" borderId="26" xfId="0" applyFont="1" applyBorder="1" applyAlignment="1">
      <alignment horizontal="center"/>
    </xf>
    <xf numFmtId="20" fontId="0" fillId="0" borderId="43" xfId="0" applyNumberFormat="1" applyBorder="1" applyAlignment="1">
      <alignment horizontal="center"/>
    </xf>
    <xf numFmtId="20" fontId="0" fillId="0" borderId="44" xfId="0" applyNumberForma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4" fillId="0" borderId="16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0" fillId="0" borderId="26" xfId="0" applyBorder="1" applyAlignment="1">
      <alignment horizontal="right"/>
    </xf>
    <xf numFmtId="0" fontId="7" fillId="0" borderId="26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45" xfId="0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1" fillId="0" borderId="26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45" xfId="0" applyFont="1" applyBorder="1" applyAlignment="1">
      <alignment horizontal="right"/>
    </xf>
    <xf numFmtId="0" fontId="14" fillId="0" borderId="26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4" fillId="0" borderId="37" xfId="0" applyFont="1" applyBorder="1" applyAlignment="1">
      <alignment horizontal="left" wrapText="1"/>
    </xf>
    <xf numFmtId="0" fontId="14" fillId="0" borderId="18" xfId="0" applyFont="1" applyBorder="1" applyAlignment="1">
      <alignment horizontal="left" wrapText="1"/>
    </xf>
    <xf numFmtId="0" fontId="14" fillId="0" borderId="19" xfId="0" applyFont="1" applyBorder="1" applyAlignment="1">
      <alignment horizontal="left" wrapText="1"/>
    </xf>
    <xf numFmtId="0" fontId="13" fillId="0" borderId="6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" fillId="0" borderId="26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45" xfId="0" applyFont="1" applyBorder="1" applyAlignment="1">
      <alignment horizontal="right"/>
    </xf>
    <xf numFmtId="0" fontId="0" fillId="3" borderId="10" xfId="0" applyFill="1" applyBorder="1" applyAlignment="1">
      <alignment horizontal="center"/>
    </xf>
    <xf numFmtId="0" fontId="1" fillId="0" borderId="26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45" xfId="0" applyFont="1" applyBorder="1" applyAlignment="1">
      <alignment horizontal="left" wrapText="1"/>
    </xf>
    <xf numFmtId="0" fontId="7" fillId="0" borderId="10" xfId="0" applyFont="1" applyBorder="1" applyAlignment="1">
      <alignment horizontal="right"/>
    </xf>
    <xf numFmtId="0" fontId="1" fillId="0" borderId="10" xfId="0" applyFont="1" applyBorder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26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14" fillId="0" borderId="13" xfId="0" applyFont="1" applyBorder="1" applyAlignment="1">
      <alignment wrapText="1"/>
    </xf>
    <xf numFmtId="0" fontId="2" fillId="0" borderId="10" xfId="0" applyFont="1" applyBorder="1" applyAlignment="1">
      <alignment horizontal="right"/>
    </xf>
    <xf numFmtId="0" fontId="14" fillId="0" borderId="37" xfId="0" applyFont="1" applyBorder="1" applyAlignment="1">
      <alignment horizontal="left"/>
    </xf>
    <xf numFmtId="0" fontId="14" fillId="0" borderId="18" xfId="0" applyFont="1" applyBorder="1" applyAlignment="1">
      <alignment horizontal="left"/>
    </xf>
    <xf numFmtId="0" fontId="14" fillId="0" borderId="1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4" fillId="0" borderId="4" xfId="0" applyFont="1" applyBorder="1" applyAlignment="1">
      <alignment horizontal="left"/>
    </xf>
    <xf numFmtId="0" fontId="14" fillId="0" borderId="36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4" fillId="0" borderId="33" xfId="0" applyFont="1" applyBorder="1" applyAlignment="1">
      <alignment horizontal="left"/>
    </xf>
    <xf numFmtId="0" fontId="0" fillId="0" borderId="20" xfId="0" applyBorder="1" applyAlignment="1">
      <alignment horizontal="center"/>
    </xf>
    <xf numFmtId="165" fontId="0" fillId="0" borderId="10" xfId="0" applyNumberFormat="1" applyBorder="1" applyAlignment="1">
      <alignment horizontal="right"/>
    </xf>
    <xf numFmtId="0" fontId="0" fillId="0" borderId="35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"/>
  <sheetViews>
    <sheetView zoomScale="70" zoomScaleNormal="70" workbookViewId="0">
      <selection activeCell="P19" sqref="P19"/>
    </sheetView>
  </sheetViews>
  <sheetFormatPr defaultRowHeight="14.5" x14ac:dyDescent="0.35"/>
  <cols>
    <col min="1" max="1" width="14" bestFit="1" customWidth="1"/>
    <col min="2" max="35" width="6.453125" bestFit="1" customWidth="1"/>
  </cols>
  <sheetData>
    <row r="1" spans="1:37" x14ac:dyDescent="0.35">
      <c r="A1" s="24" t="s">
        <v>0</v>
      </c>
      <c r="B1" s="34">
        <v>3.472222222222222E-3</v>
      </c>
      <c r="C1" s="34">
        <v>6.9444444444444441E-3</v>
      </c>
      <c r="D1" s="34">
        <v>1.0416666666666701E-2</v>
      </c>
      <c r="E1" s="34">
        <v>1.38888888888889E-2</v>
      </c>
      <c r="F1" s="34">
        <v>1.7361111111111101E-2</v>
      </c>
      <c r="G1" s="34">
        <v>2.0833333333333301E-2</v>
      </c>
      <c r="H1" s="34">
        <v>2.43055555555555E-2</v>
      </c>
      <c r="I1" s="34">
        <v>2.7777777777777801E-2</v>
      </c>
      <c r="J1" s="34">
        <v>3.125E-2</v>
      </c>
      <c r="K1" s="34">
        <v>3.4722222222222203E-2</v>
      </c>
      <c r="L1" s="34">
        <v>3.8194444444444399E-2</v>
      </c>
      <c r="M1" s="34">
        <v>4.1666666666666602E-2</v>
      </c>
      <c r="N1" s="34">
        <v>4.5138888888888902E-2</v>
      </c>
      <c r="O1" s="34">
        <v>4.8611111111111098E-2</v>
      </c>
      <c r="P1" s="34">
        <v>5.2083333333333301E-2</v>
      </c>
      <c r="Q1" s="34">
        <v>5.5555555555555497E-2</v>
      </c>
      <c r="R1" s="34">
        <v>5.9027777777777797E-2</v>
      </c>
      <c r="S1" s="34">
        <v>6.25E-2</v>
      </c>
      <c r="T1" s="34">
        <v>6.5972222222222196E-2</v>
      </c>
      <c r="U1" s="34">
        <v>6.9444444444444406E-2</v>
      </c>
      <c r="V1" s="34">
        <v>7.2916666666666602E-2</v>
      </c>
      <c r="W1" s="34">
        <v>7.6388888888888895E-2</v>
      </c>
      <c r="X1" s="34">
        <v>7.9861111111111105E-2</v>
      </c>
      <c r="Y1" s="34">
        <v>8.3333333333333301E-2</v>
      </c>
      <c r="Z1" s="34">
        <v>8.6805555555555497E-2</v>
      </c>
      <c r="AA1" s="34">
        <v>9.0277777777777804E-2</v>
      </c>
      <c r="AB1" s="34">
        <v>9.375E-2</v>
      </c>
      <c r="AC1" s="34">
        <v>9.7222222222222196E-2</v>
      </c>
      <c r="AD1" s="34">
        <v>0.100694444444444</v>
      </c>
      <c r="AE1" s="34">
        <v>0.10416666666666601</v>
      </c>
      <c r="AF1" s="34">
        <v>0.10763888888888901</v>
      </c>
      <c r="AG1" s="34">
        <v>0.11111111111111099</v>
      </c>
      <c r="AH1" s="34">
        <v>0.114583333333333</v>
      </c>
      <c r="AI1" s="34">
        <v>0.118055555555555</v>
      </c>
      <c r="AJ1" s="34">
        <v>0.121527777777777</v>
      </c>
      <c r="AK1" s="34">
        <v>0.124999999999999</v>
      </c>
    </row>
    <row r="2" spans="1:37" x14ac:dyDescent="0.35">
      <c r="A2" s="24" t="s">
        <v>1</v>
      </c>
      <c r="B2" s="131" t="s">
        <v>2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 t="s">
        <v>3</v>
      </c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 t="s">
        <v>3</v>
      </c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</row>
    <row r="3" spans="1:37" x14ac:dyDescent="0.35">
      <c r="A3" s="24" t="s">
        <v>4</v>
      </c>
      <c r="B3" s="131" t="s">
        <v>5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 t="s">
        <v>6</v>
      </c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 t="s">
        <v>7</v>
      </c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</row>
  </sheetData>
  <sheetProtection algorithmName="SHA-512" hashValue="mKFBtV7ZH5QNwTaBc3/PhZOzoNtTLkmQibIAvcrAZ4eGWCnYYZO47Pmgdv7BR9r8k7k/JVigWcst11IDfcSrhg==" saltValue="8cbrMAFzUdiK256O+8UMsg==" spinCount="100000" sheet="1" objects="1" scenarios="1"/>
  <mergeCells count="6">
    <mergeCell ref="N2:Y2"/>
    <mergeCell ref="N3:Y3"/>
    <mergeCell ref="Z2:AK2"/>
    <mergeCell ref="Z3:AK3"/>
    <mergeCell ref="B2:M2"/>
    <mergeCell ref="B3:M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38"/>
  <sheetViews>
    <sheetView zoomScale="60" zoomScaleNormal="55" workbookViewId="0">
      <selection activeCell="F28" sqref="F28"/>
    </sheetView>
  </sheetViews>
  <sheetFormatPr defaultRowHeight="14.5" x14ac:dyDescent="0.35"/>
  <cols>
    <col min="1" max="1" width="12" customWidth="1"/>
    <col min="2" max="2" width="62.26953125" customWidth="1"/>
    <col min="3" max="3" width="7.453125" bestFit="1" customWidth="1"/>
    <col min="4" max="4" width="7.81640625" bestFit="1" customWidth="1"/>
    <col min="5" max="13" width="6.453125" bestFit="1" customWidth="1"/>
    <col min="14" max="14" width="10.453125" bestFit="1" customWidth="1"/>
    <col min="15" max="15" width="6.453125" bestFit="1" customWidth="1"/>
    <col min="16" max="16" width="9.26953125" bestFit="1" customWidth="1"/>
    <col min="17" max="17" width="4.1796875" bestFit="1" customWidth="1"/>
    <col min="18" max="18" width="9.26953125" bestFit="1" customWidth="1"/>
    <col min="19" max="19" width="4.1796875" bestFit="1" customWidth="1"/>
    <col min="20" max="20" width="8.54296875" bestFit="1" customWidth="1"/>
    <col min="21" max="21" width="4.1796875" bestFit="1" customWidth="1"/>
    <col min="22" max="22" width="9.54296875" customWidth="1"/>
    <col min="23" max="23" width="4.1796875" bestFit="1" customWidth="1"/>
    <col min="24" max="24" width="8.54296875" bestFit="1" customWidth="1"/>
    <col min="25" max="25" width="4.1796875" bestFit="1" customWidth="1"/>
    <col min="26" max="26" width="8.54296875" bestFit="1" customWidth="1"/>
    <col min="27" max="27" width="4.1796875" bestFit="1" customWidth="1"/>
    <col min="28" max="28" width="8.54296875" bestFit="1" customWidth="1"/>
    <col min="29" max="29" width="4.1796875" bestFit="1" customWidth="1"/>
    <col min="30" max="30" width="8.54296875" bestFit="1" customWidth="1"/>
    <col min="31" max="31" width="4.1796875" bestFit="1" customWidth="1"/>
    <col min="32" max="32" width="8.54296875" bestFit="1" customWidth="1"/>
    <col min="33" max="33" width="4.1796875" bestFit="1" customWidth="1"/>
    <col min="34" max="34" width="9.453125" bestFit="1" customWidth="1"/>
    <col min="35" max="35" width="4.1796875" bestFit="1" customWidth="1"/>
    <col min="36" max="36" width="9.453125" bestFit="1" customWidth="1"/>
    <col min="37" max="37" width="4.1796875" bestFit="1" customWidth="1"/>
    <col min="38" max="38" width="9.453125" bestFit="1" customWidth="1"/>
    <col min="39" max="39" width="5.1796875" bestFit="1" customWidth="1"/>
    <col min="41" max="41" width="4.1796875" bestFit="1" customWidth="1"/>
    <col min="42" max="42" width="9.1796875" bestFit="1" customWidth="1"/>
    <col min="43" max="43" width="4.1796875" bestFit="1" customWidth="1"/>
    <col min="44" max="44" width="9.26953125" bestFit="1" customWidth="1"/>
    <col min="45" max="45" width="4.1796875" bestFit="1" customWidth="1"/>
    <col min="46" max="46" width="9.26953125" bestFit="1" customWidth="1"/>
    <col min="47" max="47" width="4.1796875" bestFit="1" customWidth="1"/>
    <col min="48" max="48" width="9.26953125" bestFit="1" customWidth="1"/>
    <col min="49" max="49" width="4.1796875" bestFit="1" customWidth="1"/>
    <col min="50" max="50" width="9.26953125" bestFit="1" customWidth="1"/>
    <col min="51" max="51" width="4.1796875" bestFit="1" customWidth="1"/>
    <col min="52" max="52" width="9.26953125" bestFit="1" customWidth="1"/>
    <col min="53" max="53" width="4.1796875" bestFit="1" customWidth="1"/>
    <col min="54" max="54" width="9.26953125" bestFit="1" customWidth="1"/>
    <col min="55" max="55" width="4.1796875" bestFit="1" customWidth="1"/>
    <col min="56" max="56" width="9.26953125" bestFit="1" customWidth="1"/>
    <col min="57" max="57" width="4.1796875" bestFit="1" customWidth="1"/>
    <col min="58" max="58" width="10" bestFit="1" customWidth="1"/>
    <col min="59" max="59" width="4.1796875" bestFit="1" customWidth="1"/>
    <col min="60" max="60" width="10" bestFit="1" customWidth="1"/>
    <col min="61" max="61" width="4.1796875" bestFit="1" customWidth="1"/>
    <col min="62" max="62" width="10" bestFit="1" customWidth="1"/>
    <col min="63" max="63" width="5.1796875" bestFit="1" customWidth="1"/>
  </cols>
  <sheetData>
    <row r="1" spans="1:88" ht="15" thickBot="1" x14ac:dyDescent="0.4"/>
    <row r="2" spans="1:88" x14ac:dyDescent="0.35">
      <c r="A2" s="8" t="s">
        <v>8</v>
      </c>
      <c r="B2" s="13" t="s">
        <v>0</v>
      </c>
      <c r="C2" s="2">
        <v>0</v>
      </c>
      <c r="D2" s="3">
        <v>3.472222222222222E-3</v>
      </c>
      <c r="E2" s="3">
        <v>6.9444444444444397E-3</v>
      </c>
      <c r="F2" s="3">
        <v>1.0416666666666701E-2</v>
      </c>
      <c r="G2" s="3">
        <v>1.38888888888889E-2</v>
      </c>
      <c r="H2" s="3">
        <v>1.7361111111111101E-2</v>
      </c>
      <c r="I2" s="3">
        <v>2.0833333333333301E-2</v>
      </c>
      <c r="J2" s="3">
        <v>2.4305555555555601E-2</v>
      </c>
      <c r="K2" s="3">
        <v>2.7777777777777801E-2</v>
      </c>
      <c r="L2" s="3">
        <v>3.125E-2</v>
      </c>
      <c r="M2" s="3">
        <v>3.4722222222222203E-2</v>
      </c>
      <c r="N2" s="3">
        <v>3.8194444444444399E-2</v>
      </c>
      <c r="O2" s="73">
        <v>4.1666666666666699E-2</v>
      </c>
      <c r="P2" s="157">
        <v>4.5138888888888888E-2</v>
      </c>
      <c r="Q2" s="159"/>
      <c r="R2" s="159">
        <v>4.8611111111111112E-2</v>
      </c>
      <c r="S2" s="159"/>
      <c r="T2" s="159">
        <v>5.2083333333333301E-2</v>
      </c>
      <c r="U2" s="159"/>
      <c r="V2" s="159">
        <v>5.5555555555555601E-2</v>
      </c>
      <c r="W2" s="159"/>
      <c r="X2" s="159">
        <v>5.9027777777777797E-2</v>
      </c>
      <c r="Y2" s="159"/>
      <c r="Z2" s="159">
        <v>6.25E-2</v>
      </c>
      <c r="AA2" s="159"/>
      <c r="AB2" s="159">
        <v>6.5972222222222196E-2</v>
      </c>
      <c r="AC2" s="159"/>
      <c r="AD2" s="159">
        <v>6.9444444444444503E-2</v>
      </c>
      <c r="AE2" s="159"/>
      <c r="AF2" s="159">
        <v>7.2916666666666699E-2</v>
      </c>
      <c r="AG2" s="159"/>
      <c r="AH2" s="159">
        <v>7.6388888888888895E-2</v>
      </c>
      <c r="AI2" s="159"/>
      <c r="AJ2" s="159">
        <v>7.9861111111111105E-2</v>
      </c>
      <c r="AK2" s="159"/>
      <c r="AL2" s="159">
        <v>8.3333333333333398E-2</v>
      </c>
      <c r="AM2" s="175"/>
      <c r="AN2" s="176">
        <v>8.6805555555555594E-2</v>
      </c>
      <c r="AO2" s="157"/>
      <c r="AP2" s="158">
        <v>9.0277777777777804E-2</v>
      </c>
      <c r="AQ2" s="157"/>
      <c r="AR2" s="156">
        <v>9.375E-2</v>
      </c>
      <c r="AS2" s="157"/>
      <c r="AT2" s="158">
        <v>9.7222222222222293E-2</v>
      </c>
      <c r="AU2" s="157"/>
      <c r="AV2" s="156">
        <v>0.100694444444444</v>
      </c>
      <c r="AW2" s="157"/>
      <c r="AX2" s="158">
        <v>0.104166666666667</v>
      </c>
      <c r="AY2" s="157"/>
      <c r="AZ2" s="156">
        <v>0.10763888888888901</v>
      </c>
      <c r="BA2" s="157"/>
      <c r="BB2" s="158">
        <v>0.11111111111111099</v>
      </c>
      <c r="BC2" s="157"/>
      <c r="BD2" s="156">
        <v>0.114583333333333</v>
      </c>
      <c r="BE2" s="157"/>
      <c r="BF2" s="158">
        <v>0.118055555555556</v>
      </c>
      <c r="BG2" s="157"/>
      <c r="BH2" s="156">
        <v>0.121527777777778</v>
      </c>
      <c r="BI2" s="157"/>
      <c r="BJ2" s="158">
        <v>0.125</v>
      </c>
      <c r="BK2" s="157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</row>
    <row r="3" spans="1:88" x14ac:dyDescent="0.35">
      <c r="A3" s="10"/>
      <c r="B3" s="11" t="s">
        <v>9</v>
      </c>
      <c r="C3" s="173" t="s">
        <v>2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74"/>
      <c r="P3" s="169" t="s">
        <v>3</v>
      </c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70"/>
      <c r="AN3" s="163" t="s">
        <v>3</v>
      </c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</row>
    <row r="4" spans="1:88" ht="15" thickBot="1" x14ac:dyDescent="0.4">
      <c r="A4" s="35"/>
      <c r="B4" s="72" t="s">
        <v>4</v>
      </c>
      <c r="C4" s="151" t="s">
        <v>5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3"/>
      <c r="P4" s="171" t="s">
        <v>6</v>
      </c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2"/>
      <c r="AN4" s="165" t="s">
        <v>7</v>
      </c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</row>
    <row r="5" spans="1:88" ht="16.5" x14ac:dyDescent="0.45">
      <c r="A5" s="36" t="s">
        <v>10</v>
      </c>
      <c r="B5" s="1" t="s">
        <v>11</v>
      </c>
      <c r="C5" s="143"/>
      <c r="D5" s="144"/>
      <c r="E5" s="144"/>
      <c r="F5" s="144"/>
      <c r="G5" s="144"/>
      <c r="H5" s="144"/>
      <c r="I5" s="144"/>
      <c r="J5" s="144"/>
      <c r="K5" s="144"/>
      <c r="L5" s="144"/>
      <c r="M5" s="145"/>
      <c r="N5" s="43" t="s">
        <v>12</v>
      </c>
      <c r="O5" s="106">
        <v>400</v>
      </c>
      <c r="P5" s="8" t="s">
        <v>12</v>
      </c>
      <c r="Q5" s="107">
        <v>400</v>
      </c>
      <c r="R5" s="7" t="s">
        <v>12</v>
      </c>
      <c r="S5" s="107">
        <v>400</v>
      </c>
      <c r="T5" s="7" t="s">
        <v>12</v>
      </c>
      <c r="U5" s="107">
        <v>400</v>
      </c>
      <c r="V5" s="7" t="s">
        <v>12</v>
      </c>
      <c r="W5" s="107">
        <v>400</v>
      </c>
      <c r="X5" s="7" t="s">
        <v>12</v>
      </c>
      <c r="Y5" s="107">
        <v>400</v>
      </c>
      <c r="Z5" s="7" t="s">
        <v>12</v>
      </c>
      <c r="AA5" s="107">
        <v>400</v>
      </c>
      <c r="AB5" s="7" t="s">
        <v>12</v>
      </c>
      <c r="AC5" s="107">
        <v>400</v>
      </c>
      <c r="AD5" s="7" t="s">
        <v>12</v>
      </c>
      <c r="AE5" s="107">
        <v>400</v>
      </c>
      <c r="AF5" s="7" t="s">
        <v>12</v>
      </c>
      <c r="AG5" s="107">
        <v>400</v>
      </c>
      <c r="AH5" s="7" t="s">
        <v>12</v>
      </c>
      <c r="AI5" s="107">
        <v>400</v>
      </c>
      <c r="AJ5" s="7" t="s">
        <v>12</v>
      </c>
      <c r="AK5" s="107">
        <v>400</v>
      </c>
      <c r="AL5" s="7" t="s">
        <v>12</v>
      </c>
      <c r="AM5" s="105">
        <v>400</v>
      </c>
      <c r="AN5" s="8" t="s">
        <v>12</v>
      </c>
      <c r="AO5" s="109">
        <v>400</v>
      </c>
      <c r="AP5" s="47" t="s">
        <v>12</v>
      </c>
      <c r="AQ5" s="109">
        <v>400</v>
      </c>
      <c r="AR5" s="7" t="s">
        <v>12</v>
      </c>
      <c r="AS5" s="109">
        <v>400</v>
      </c>
      <c r="AT5" s="7" t="s">
        <v>12</v>
      </c>
      <c r="AU5" s="109">
        <v>400</v>
      </c>
      <c r="AV5" s="7" t="s">
        <v>12</v>
      </c>
      <c r="AW5" s="109">
        <v>400</v>
      </c>
      <c r="AX5" s="7" t="s">
        <v>12</v>
      </c>
      <c r="AY5" s="109">
        <v>400</v>
      </c>
      <c r="AZ5" s="7" t="s">
        <v>12</v>
      </c>
      <c r="BA5" s="109">
        <v>400</v>
      </c>
      <c r="BB5" s="7" t="s">
        <v>12</v>
      </c>
      <c r="BC5" s="109">
        <v>400</v>
      </c>
      <c r="BD5" s="7" t="s">
        <v>12</v>
      </c>
      <c r="BE5" s="109">
        <v>400</v>
      </c>
      <c r="BF5" s="7" t="s">
        <v>12</v>
      </c>
      <c r="BG5" s="109">
        <v>400</v>
      </c>
      <c r="BH5" s="7" t="s">
        <v>12</v>
      </c>
      <c r="BI5" s="109">
        <v>400</v>
      </c>
      <c r="BJ5" s="7" t="s">
        <v>12</v>
      </c>
      <c r="BK5" s="110">
        <v>400</v>
      </c>
    </row>
    <row r="6" spans="1:88" ht="16.5" x14ac:dyDescent="0.45">
      <c r="A6" s="39"/>
      <c r="B6" s="5" t="s">
        <v>13</v>
      </c>
      <c r="C6" s="143"/>
      <c r="D6" s="144"/>
      <c r="E6" s="144"/>
      <c r="F6" s="144"/>
      <c r="G6" s="144"/>
      <c r="H6" s="144"/>
      <c r="I6" s="144"/>
      <c r="J6" s="144"/>
      <c r="K6" s="144"/>
      <c r="L6" s="144"/>
      <c r="M6" s="145"/>
      <c r="N6" s="9" t="s">
        <v>14</v>
      </c>
      <c r="O6" s="97">
        <v>550</v>
      </c>
      <c r="P6" s="10" t="s">
        <v>14</v>
      </c>
      <c r="Q6" s="98">
        <v>550</v>
      </c>
      <c r="R6" s="9" t="s">
        <v>14</v>
      </c>
      <c r="S6" s="98">
        <v>550</v>
      </c>
      <c r="T6" s="9" t="s">
        <v>14</v>
      </c>
      <c r="U6" s="98">
        <v>550</v>
      </c>
      <c r="V6" s="9" t="s">
        <v>14</v>
      </c>
      <c r="W6" s="98">
        <v>550</v>
      </c>
      <c r="X6" s="9" t="s">
        <v>14</v>
      </c>
      <c r="Y6" s="98">
        <v>550</v>
      </c>
      <c r="Z6" s="9" t="s">
        <v>14</v>
      </c>
      <c r="AA6" s="98">
        <v>550</v>
      </c>
      <c r="AB6" s="9" t="s">
        <v>14</v>
      </c>
      <c r="AC6" s="98">
        <v>550</v>
      </c>
      <c r="AD6" s="9" t="s">
        <v>14</v>
      </c>
      <c r="AE6" s="98">
        <v>550</v>
      </c>
      <c r="AF6" s="9" t="s">
        <v>14</v>
      </c>
      <c r="AG6" s="98">
        <v>550</v>
      </c>
      <c r="AH6" s="9" t="s">
        <v>14</v>
      </c>
      <c r="AI6" s="98">
        <v>550</v>
      </c>
      <c r="AJ6" s="9" t="s">
        <v>14</v>
      </c>
      <c r="AK6" s="98">
        <v>550</v>
      </c>
      <c r="AL6" s="9" t="s">
        <v>14</v>
      </c>
      <c r="AM6" s="99">
        <v>550</v>
      </c>
      <c r="AN6" s="101" t="s">
        <v>14</v>
      </c>
      <c r="AO6" s="98">
        <v>550</v>
      </c>
      <c r="AP6" s="102" t="s">
        <v>14</v>
      </c>
      <c r="AQ6" s="98">
        <v>550</v>
      </c>
      <c r="AR6" s="98" t="s">
        <v>14</v>
      </c>
      <c r="AS6" s="98">
        <v>550</v>
      </c>
      <c r="AT6" s="98" t="s">
        <v>14</v>
      </c>
      <c r="AU6" s="98">
        <v>550</v>
      </c>
      <c r="AV6" s="98" t="s">
        <v>14</v>
      </c>
      <c r="AW6" s="98">
        <v>550</v>
      </c>
      <c r="AX6" s="98" t="s">
        <v>14</v>
      </c>
      <c r="AY6" s="98">
        <v>550</v>
      </c>
      <c r="AZ6" s="98" t="s">
        <v>14</v>
      </c>
      <c r="BA6" s="98">
        <v>550</v>
      </c>
      <c r="BB6" s="98" t="s">
        <v>14</v>
      </c>
      <c r="BC6" s="98">
        <v>550</v>
      </c>
      <c r="BD6" s="98" t="s">
        <v>14</v>
      </c>
      <c r="BE6" s="98">
        <v>550</v>
      </c>
      <c r="BF6" s="98" t="s">
        <v>14</v>
      </c>
      <c r="BG6" s="98">
        <v>550</v>
      </c>
      <c r="BH6" s="98" t="s">
        <v>14</v>
      </c>
      <c r="BI6" s="98">
        <v>550</v>
      </c>
      <c r="BJ6" s="98" t="s">
        <v>14</v>
      </c>
      <c r="BK6" s="99">
        <v>550</v>
      </c>
    </row>
    <row r="7" spans="1:88" ht="16.5" x14ac:dyDescent="0.45">
      <c r="A7" s="39"/>
      <c r="B7" s="5" t="s">
        <v>15</v>
      </c>
      <c r="C7" s="143"/>
      <c r="D7" s="144"/>
      <c r="E7" s="144"/>
      <c r="F7" s="144"/>
      <c r="G7" s="144"/>
      <c r="H7" s="144"/>
      <c r="I7" s="144"/>
      <c r="J7" s="144"/>
      <c r="K7" s="144"/>
      <c r="L7" s="144"/>
      <c r="M7" s="145"/>
      <c r="N7" s="9" t="s">
        <v>16</v>
      </c>
      <c r="O7" s="127">
        <v>900</v>
      </c>
      <c r="P7" s="10" t="s">
        <v>17</v>
      </c>
      <c r="Q7" s="58">
        <v>900</v>
      </c>
      <c r="R7" s="9" t="s">
        <v>17</v>
      </c>
      <c r="S7" s="58">
        <v>900</v>
      </c>
      <c r="T7" s="9" t="s">
        <v>17</v>
      </c>
      <c r="U7" s="58">
        <v>900</v>
      </c>
      <c r="V7" s="9" t="s">
        <v>17</v>
      </c>
      <c r="W7" s="58">
        <v>900</v>
      </c>
      <c r="X7" s="9" t="s">
        <v>17</v>
      </c>
      <c r="Y7" s="58">
        <v>900</v>
      </c>
      <c r="Z7" s="9" t="s">
        <v>17</v>
      </c>
      <c r="AA7" s="58">
        <v>900</v>
      </c>
      <c r="AB7" s="9" t="s">
        <v>17</v>
      </c>
      <c r="AC7" s="58">
        <v>900</v>
      </c>
      <c r="AD7" s="9" t="s">
        <v>17</v>
      </c>
      <c r="AE7" s="58">
        <v>900</v>
      </c>
      <c r="AF7" s="9" t="s">
        <v>17</v>
      </c>
      <c r="AG7" s="58">
        <v>900</v>
      </c>
      <c r="AH7" s="9" t="s">
        <v>17</v>
      </c>
      <c r="AI7" s="58">
        <v>900</v>
      </c>
      <c r="AJ7" s="9" t="s">
        <v>17</v>
      </c>
      <c r="AK7" s="58">
        <v>900</v>
      </c>
      <c r="AL7" s="9" t="s">
        <v>17</v>
      </c>
      <c r="AM7" s="56">
        <v>900</v>
      </c>
      <c r="AN7" s="10" t="s">
        <v>18</v>
      </c>
      <c r="AO7" s="58">
        <v>900</v>
      </c>
      <c r="AP7" s="9" t="s">
        <v>18</v>
      </c>
      <c r="AQ7" s="58">
        <v>900</v>
      </c>
      <c r="AR7" s="9" t="s">
        <v>18</v>
      </c>
      <c r="AS7" s="58">
        <v>900</v>
      </c>
      <c r="AT7" s="9" t="s">
        <v>18</v>
      </c>
      <c r="AU7" s="58">
        <v>900</v>
      </c>
      <c r="AV7" s="9" t="s">
        <v>18</v>
      </c>
      <c r="AW7" s="58">
        <v>900</v>
      </c>
      <c r="AX7" s="9" t="s">
        <v>18</v>
      </c>
      <c r="AY7" s="58">
        <v>900</v>
      </c>
      <c r="AZ7" s="9" t="s">
        <v>18</v>
      </c>
      <c r="BA7" s="58">
        <v>900</v>
      </c>
      <c r="BB7" s="9" t="s">
        <v>18</v>
      </c>
      <c r="BC7" s="58">
        <v>900</v>
      </c>
      <c r="BD7" s="9" t="s">
        <v>18</v>
      </c>
      <c r="BE7" s="58">
        <v>900</v>
      </c>
      <c r="BF7" s="9" t="s">
        <v>18</v>
      </c>
      <c r="BG7" s="58">
        <v>900</v>
      </c>
      <c r="BH7" s="9" t="s">
        <v>18</v>
      </c>
      <c r="BI7" s="58">
        <v>900</v>
      </c>
      <c r="BJ7" s="9" t="s">
        <v>18</v>
      </c>
      <c r="BK7" s="56">
        <v>900</v>
      </c>
    </row>
    <row r="8" spans="1:88" ht="16.5" x14ac:dyDescent="0.45">
      <c r="A8" s="39"/>
      <c r="B8" s="5" t="s">
        <v>19</v>
      </c>
      <c r="C8" s="143"/>
      <c r="D8" s="144"/>
      <c r="E8" s="144"/>
      <c r="F8" s="144"/>
      <c r="G8" s="144"/>
      <c r="H8" s="144"/>
      <c r="I8" s="144"/>
      <c r="J8" s="144"/>
      <c r="K8" s="144"/>
      <c r="L8" s="144"/>
      <c r="M8" s="145"/>
      <c r="N8" s="9" t="s">
        <v>20</v>
      </c>
      <c r="O8" s="127">
        <v>900</v>
      </c>
      <c r="P8" s="10" t="s">
        <v>21</v>
      </c>
      <c r="Q8" s="58">
        <v>900</v>
      </c>
      <c r="R8" s="9" t="s">
        <v>21</v>
      </c>
      <c r="S8" s="58">
        <v>900</v>
      </c>
      <c r="T8" s="9" t="s">
        <v>21</v>
      </c>
      <c r="U8" s="58">
        <v>900</v>
      </c>
      <c r="V8" s="9" t="s">
        <v>21</v>
      </c>
      <c r="W8" s="58">
        <v>900</v>
      </c>
      <c r="X8" s="9" t="s">
        <v>21</v>
      </c>
      <c r="Y8" s="58">
        <v>900</v>
      </c>
      <c r="Z8" s="9" t="s">
        <v>21</v>
      </c>
      <c r="AA8" s="58">
        <v>900</v>
      </c>
      <c r="AB8" s="9" t="s">
        <v>21</v>
      </c>
      <c r="AC8" s="58">
        <v>900</v>
      </c>
      <c r="AD8" s="9" t="s">
        <v>21</v>
      </c>
      <c r="AE8" s="58">
        <v>900</v>
      </c>
      <c r="AF8" s="9" t="s">
        <v>21</v>
      </c>
      <c r="AG8" s="58">
        <v>900</v>
      </c>
      <c r="AH8" s="9" t="s">
        <v>21</v>
      </c>
      <c r="AI8" s="58">
        <v>900</v>
      </c>
      <c r="AJ8" s="9" t="s">
        <v>21</v>
      </c>
      <c r="AK8" s="58">
        <v>900</v>
      </c>
      <c r="AL8" s="9" t="s">
        <v>21</v>
      </c>
      <c r="AM8" s="56">
        <v>900</v>
      </c>
      <c r="AN8" s="10" t="s">
        <v>22</v>
      </c>
      <c r="AO8" s="58">
        <v>900</v>
      </c>
      <c r="AP8" s="9" t="s">
        <v>22</v>
      </c>
      <c r="AQ8" s="58">
        <v>900</v>
      </c>
      <c r="AR8" s="9" t="s">
        <v>22</v>
      </c>
      <c r="AS8" s="58">
        <v>900</v>
      </c>
      <c r="AT8" s="9" t="s">
        <v>22</v>
      </c>
      <c r="AU8" s="58">
        <v>900</v>
      </c>
      <c r="AV8" s="9" t="s">
        <v>22</v>
      </c>
      <c r="AW8" s="58">
        <v>900</v>
      </c>
      <c r="AX8" s="9" t="s">
        <v>22</v>
      </c>
      <c r="AY8" s="58">
        <v>900</v>
      </c>
      <c r="AZ8" s="9" t="s">
        <v>22</v>
      </c>
      <c r="BA8" s="58">
        <v>900</v>
      </c>
      <c r="BB8" s="9" t="s">
        <v>22</v>
      </c>
      <c r="BC8" s="58">
        <v>900</v>
      </c>
      <c r="BD8" s="9" t="s">
        <v>22</v>
      </c>
      <c r="BE8" s="58">
        <v>900</v>
      </c>
      <c r="BF8" s="9" t="s">
        <v>22</v>
      </c>
      <c r="BG8" s="58">
        <v>900</v>
      </c>
      <c r="BH8" s="9" t="s">
        <v>22</v>
      </c>
      <c r="BI8" s="58">
        <v>900</v>
      </c>
      <c r="BJ8" s="9" t="s">
        <v>22</v>
      </c>
      <c r="BK8" s="56">
        <v>900</v>
      </c>
    </row>
    <row r="9" spans="1:88" ht="16.5" x14ac:dyDescent="0.45">
      <c r="A9" s="39"/>
      <c r="B9" s="5" t="s">
        <v>23</v>
      </c>
      <c r="C9" s="143"/>
      <c r="D9" s="144"/>
      <c r="E9" s="144"/>
      <c r="F9" s="144"/>
      <c r="G9" s="144"/>
      <c r="H9" s="144"/>
      <c r="I9" s="144"/>
      <c r="J9" s="144"/>
      <c r="K9" s="144"/>
      <c r="L9" s="144"/>
      <c r="M9" s="145"/>
      <c r="N9" s="9" t="s">
        <v>24</v>
      </c>
      <c r="O9" s="127">
        <v>900</v>
      </c>
      <c r="P9" s="10" t="s">
        <v>25</v>
      </c>
      <c r="Q9" s="58">
        <v>900</v>
      </c>
      <c r="R9" s="9" t="s">
        <v>25</v>
      </c>
      <c r="S9" s="58">
        <v>900</v>
      </c>
      <c r="T9" s="9" t="s">
        <v>25</v>
      </c>
      <c r="U9" s="58">
        <v>900</v>
      </c>
      <c r="V9" s="9" t="s">
        <v>25</v>
      </c>
      <c r="W9" s="58">
        <v>900</v>
      </c>
      <c r="X9" s="9" t="s">
        <v>25</v>
      </c>
      <c r="Y9" s="58">
        <v>900</v>
      </c>
      <c r="Z9" s="9" t="s">
        <v>25</v>
      </c>
      <c r="AA9" s="58">
        <v>900</v>
      </c>
      <c r="AB9" s="9" t="s">
        <v>25</v>
      </c>
      <c r="AC9" s="58">
        <v>900</v>
      </c>
      <c r="AD9" s="9" t="s">
        <v>25</v>
      </c>
      <c r="AE9" s="58">
        <v>900</v>
      </c>
      <c r="AF9" s="9" t="s">
        <v>25</v>
      </c>
      <c r="AG9" s="58">
        <v>900</v>
      </c>
      <c r="AH9" s="9" t="s">
        <v>25</v>
      </c>
      <c r="AI9" s="58">
        <v>900</v>
      </c>
      <c r="AJ9" s="9" t="s">
        <v>25</v>
      </c>
      <c r="AK9" s="58">
        <v>900</v>
      </c>
      <c r="AL9" s="9" t="s">
        <v>25</v>
      </c>
      <c r="AM9" s="56">
        <v>900</v>
      </c>
      <c r="AN9" s="10" t="s">
        <v>26</v>
      </c>
      <c r="AO9" s="58">
        <v>900</v>
      </c>
      <c r="AP9" s="9" t="s">
        <v>26</v>
      </c>
      <c r="AQ9" s="58">
        <v>900</v>
      </c>
      <c r="AR9" s="9" t="s">
        <v>26</v>
      </c>
      <c r="AS9" s="58">
        <v>900</v>
      </c>
      <c r="AT9" s="9" t="s">
        <v>26</v>
      </c>
      <c r="AU9" s="58">
        <v>900</v>
      </c>
      <c r="AV9" s="9" t="s">
        <v>26</v>
      </c>
      <c r="AW9" s="58">
        <v>900</v>
      </c>
      <c r="AX9" s="9" t="s">
        <v>26</v>
      </c>
      <c r="AY9" s="58">
        <v>900</v>
      </c>
      <c r="AZ9" s="9" t="s">
        <v>26</v>
      </c>
      <c r="BA9" s="58">
        <v>900</v>
      </c>
      <c r="BB9" s="9" t="s">
        <v>26</v>
      </c>
      <c r="BC9" s="58">
        <v>900</v>
      </c>
      <c r="BD9" s="9" t="s">
        <v>26</v>
      </c>
      <c r="BE9" s="58">
        <v>900</v>
      </c>
      <c r="BF9" s="9" t="s">
        <v>26</v>
      </c>
      <c r="BG9" s="58">
        <v>900</v>
      </c>
      <c r="BH9" s="9" t="s">
        <v>26</v>
      </c>
      <c r="BI9" s="58">
        <v>900</v>
      </c>
      <c r="BJ9" s="9" t="s">
        <v>26</v>
      </c>
      <c r="BK9" s="56">
        <v>900</v>
      </c>
    </row>
    <row r="10" spans="1:88" ht="16.5" x14ac:dyDescent="0.45">
      <c r="A10" s="39"/>
      <c r="B10" s="5" t="s">
        <v>27</v>
      </c>
      <c r="C10" s="143"/>
      <c r="D10" s="144"/>
      <c r="E10" s="144"/>
      <c r="F10" s="144"/>
      <c r="G10" s="144"/>
      <c r="H10" s="144"/>
      <c r="I10" s="144"/>
      <c r="J10" s="144"/>
      <c r="K10" s="144"/>
      <c r="L10" s="144"/>
      <c r="M10" s="145"/>
      <c r="N10" s="9" t="s">
        <v>28</v>
      </c>
      <c r="O10" s="127">
        <v>900</v>
      </c>
      <c r="P10" s="10" t="s">
        <v>29</v>
      </c>
      <c r="Q10" s="58">
        <v>900</v>
      </c>
      <c r="R10" s="9" t="s">
        <v>29</v>
      </c>
      <c r="S10" s="58">
        <v>900</v>
      </c>
      <c r="T10" s="9" t="s">
        <v>29</v>
      </c>
      <c r="U10" s="58">
        <v>900</v>
      </c>
      <c r="V10" s="9" t="s">
        <v>29</v>
      </c>
      <c r="W10" s="58">
        <v>900</v>
      </c>
      <c r="X10" s="9" t="s">
        <v>29</v>
      </c>
      <c r="Y10" s="58">
        <v>900</v>
      </c>
      <c r="Z10" s="9" t="s">
        <v>29</v>
      </c>
      <c r="AA10" s="58">
        <v>900</v>
      </c>
      <c r="AB10" s="9" t="s">
        <v>29</v>
      </c>
      <c r="AC10" s="58">
        <v>900</v>
      </c>
      <c r="AD10" s="9" t="s">
        <v>29</v>
      </c>
      <c r="AE10" s="58">
        <v>900</v>
      </c>
      <c r="AF10" s="9" t="s">
        <v>29</v>
      </c>
      <c r="AG10" s="58">
        <v>900</v>
      </c>
      <c r="AH10" s="9" t="s">
        <v>29</v>
      </c>
      <c r="AI10" s="58">
        <v>900</v>
      </c>
      <c r="AJ10" s="9" t="s">
        <v>29</v>
      </c>
      <c r="AK10" s="58">
        <v>900</v>
      </c>
      <c r="AL10" s="9" t="s">
        <v>29</v>
      </c>
      <c r="AM10" s="56">
        <v>900</v>
      </c>
      <c r="AN10" s="10" t="s">
        <v>30</v>
      </c>
      <c r="AO10" s="58">
        <v>900</v>
      </c>
      <c r="AP10" s="9" t="s">
        <v>30</v>
      </c>
      <c r="AQ10" s="58">
        <v>900</v>
      </c>
      <c r="AR10" s="9" t="s">
        <v>30</v>
      </c>
      <c r="AS10" s="58">
        <v>900</v>
      </c>
      <c r="AT10" s="9" t="s">
        <v>30</v>
      </c>
      <c r="AU10" s="58">
        <v>900</v>
      </c>
      <c r="AV10" s="9" t="s">
        <v>30</v>
      </c>
      <c r="AW10" s="58">
        <v>900</v>
      </c>
      <c r="AX10" s="9" t="s">
        <v>30</v>
      </c>
      <c r="AY10" s="58">
        <v>900</v>
      </c>
      <c r="AZ10" s="9" t="s">
        <v>30</v>
      </c>
      <c r="BA10" s="58">
        <v>900</v>
      </c>
      <c r="BB10" s="9" t="s">
        <v>30</v>
      </c>
      <c r="BC10" s="58">
        <v>900</v>
      </c>
      <c r="BD10" s="9" t="s">
        <v>30</v>
      </c>
      <c r="BE10" s="58">
        <v>900</v>
      </c>
      <c r="BF10" s="9" t="s">
        <v>30</v>
      </c>
      <c r="BG10" s="58">
        <v>900</v>
      </c>
      <c r="BH10" s="9" t="s">
        <v>30</v>
      </c>
      <c r="BI10" s="58">
        <v>900</v>
      </c>
      <c r="BJ10" s="9" t="s">
        <v>30</v>
      </c>
      <c r="BK10" s="56">
        <v>900</v>
      </c>
    </row>
    <row r="11" spans="1:88" ht="16.5" x14ac:dyDescent="0.45">
      <c r="A11" s="39"/>
      <c r="B11" s="5" t="s">
        <v>31</v>
      </c>
      <c r="C11" s="143"/>
      <c r="D11" s="144"/>
      <c r="E11" s="144"/>
      <c r="F11" s="144"/>
      <c r="G11" s="144"/>
      <c r="H11" s="144"/>
      <c r="I11" s="144"/>
      <c r="J11" s="144"/>
      <c r="K11" s="144"/>
      <c r="L11" s="144"/>
      <c r="M11" s="145"/>
      <c r="N11" s="9" t="s">
        <v>32</v>
      </c>
      <c r="O11" s="127">
        <v>900</v>
      </c>
      <c r="P11" s="10" t="s">
        <v>33</v>
      </c>
      <c r="Q11" s="58">
        <v>900</v>
      </c>
      <c r="R11" s="9" t="s">
        <v>33</v>
      </c>
      <c r="S11" s="58">
        <v>900</v>
      </c>
      <c r="T11" s="9" t="s">
        <v>33</v>
      </c>
      <c r="U11" s="58">
        <v>900</v>
      </c>
      <c r="V11" s="9" t="s">
        <v>33</v>
      </c>
      <c r="W11" s="58">
        <v>900</v>
      </c>
      <c r="X11" s="9" t="s">
        <v>33</v>
      </c>
      <c r="Y11" s="58">
        <v>900</v>
      </c>
      <c r="Z11" s="9" t="s">
        <v>33</v>
      </c>
      <c r="AA11" s="58">
        <v>900</v>
      </c>
      <c r="AB11" s="9" t="s">
        <v>33</v>
      </c>
      <c r="AC11" s="58">
        <v>900</v>
      </c>
      <c r="AD11" s="9" t="s">
        <v>33</v>
      </c>
      <c r="AE11" s="58">
        <v>900</v>
      </c>
      <c r="AF11" s="9" t="s">
        <v>33</v>
      </c>
      <c r="AG11" s="58">
        <v>900</v>
      </c>
      <c r="AH11" s="9" t="s">
        <v>33</v>
      </c>
      <c r="AI11" s="58">
        <v>900</v>
      </c>
      <c r="AJ11" s="9" t="s">
        <v>33</v>
      </c>
      <c r="AK11" s="58">
        <v>900</v>
      </c>
      <c r="AL11" s="9" t="s">
        <v>33</v>
      </c>
      <c r="AM11" s="56">
        <v>900</v>
      </c>
      <c r="AN11" s="10" t="s">
        <v>34</v>
      </c>
      <c r="AO11" s="58">
        <v>900</v>
      </c>
      <c r="AP11" s="9" t="s">
        <v>34</v>
      </c>
      <c r="AQ11" s="58">
        <v>900</v>
      </c>
      <c r="AR11" s="9" t="s">
        <v>34</v>
      </c>
      <c r="AS11" s="58">
        <v>900</v>
      </c>
      <c r="AT11" s="9" t="s">
        <v>34</v>
      </c>
      <c r="AU11" s="58">
        <v>900</v>
      </c>
      <c r="AV11" s="9" t="s">
        <v>34</v>
      </c>
      <c r="AW11" s="58">
        <v>900</v>
      </c>
      <c r="AX11" s="9" t="s">
        <v>34</v>
      </c>
      <c r="AY11" s="58">
        <v>900</v>
      </c>
      <c r="AZ11" s="9" t="s">
        <v>34</v>
      </c>
      <c r="BA11" s="58">
        <v>900</v>
      </c>
      <c r="BB11" s="9" t="s">
        <v>34</v>
      </c>
      <c r="BC11" s="58">
        <v>900</v>
      </c>
      <c r="BD11" s="9" t="s">
        <v>34</v>
      </c>
      <c r="BE11" s="58">
        <v>900</v>
      </c>
      <c r="BF11" s="9" t="s">
        <v>34</v>
      </c>
      <c r="BG11" s="58">
        <v>900</v>
      </c>
      <c r="BH11" s="9" t="s">
        <v>34</v>
      </c>
      <c r="BI11" s="58">
        <v>900</v>
      </c>
      <c r="BJ11" s="9" t="s">
        <v>34</v>
      </c>
      <c r="BK11" s="56">
        <v>900</v>
      </c>
    </row>
    <row r="12" spans="1:88" ht="16.5" x14ac:dyDescent="0.45">
      <c r="A12" s="39"/>
      <c r="B12" s="5" t="s">
        <v>35</v>
      </c>
      <c r="C12" s="143"/>
      <c r="D12" s="144"/>
      <c r="E12" s="144"/>
      <c r="F12" s="144"/>
      <c r="G12" s="144"/>
      <c r="H12" s="144"/>
      <c r="I12" s="144"/>
      <c r="J12" s="144"/>
      <c r="K12" s="144"/>
      <c r="L12" s="144"/>
      <c r="M12" s="145"/>
      <c r="N12" s="9" t="s">
        <v>36</v>
      </c>
      <c r="O12" s="127">
        <v>900</v>
      </c>
      <c r="P12" s="10" t="s">
        <v>37</v>
      </c>
      <c r="Q12" s="58">
        <v>900</v>
      </c>
      <c r="R12" s="9" t="s">
        <v>37</v>
      </c>
      <c r="S12" s="58">
        <v>900</v>
      </c>
      <c r="T12" s="9" t="s">
        <v>37</v>
      </c>
      <c r="U12" s="58">
        <v>900</v>
      </c>
      <c r="V12" s="9" t="s">
        <v>37</v>
      </c>
      <c r="W12" s="58">
        <v>900</v>
      </c>
      <c r="X12" s="9" t="s">
        <v>37</v>
      </c>
      <c r="Y12" s="58">
        <v>900</v>
      </c>
      <c r="Z12" s="9" t="s">
        <v>37</v>
      </c>
      <c r="AA12" s="58">
        <v>900</v>
      </c>
      <c r="AB12" s="9" t="s">
        <v>37</v>
      </c>
      <c r="AC12" s="58">
        <v>900</v>
      </c>
      <c r="AD12" s="9" t="s">
        <v>37</v>
      </c>
      <c r="AE12" s="58">
        <v>900</v>
      </c>
      <c r="AF12" s="9" t="s">
        <v>37</v>
      </c>
      <c r="AG12" s="58">
        <v>900</v>
      </c>
      <c r="AH12" s="9" t="s">
        <v>37</v>
      </c>
      <c r="AI12" s="58">
        <v>900</v>
      </c>
      <c r="AJ12" s="9" t="s">
        <v>37</v>
      </c>
      <c r="AK12" s="58">
        <v>900</v>
      </c>
      <c r="AL12" s="9" t="s">
        <v>37</v>
      </c>
      <c r="AM12" s="56">
        <v>900</v>
      </c>
      <c r="AN12" s="10" t="s">
        <v>38</v>
      </c>
      <c r="AO12" s="58">
        <v>900</v>
      </c>
      <c r="AP12" s="9" t="s">
        <v>38</v>
      </c>
      <c r="AQ12" s="58">
        <v>900</v>
      </c>
      <c r="AR12" s="9" t="s">
        <v>38</v>
      </c>
      <c r="AS12" s="58">
        <v>900</v>
      </c>
      <c r="AT12" s="9" t="s">
        <v>38</v>
      </c>
      <c r="AU12" s="58">
        <v>900</v>
      </c>
      <c r="AV12" s="9" t="s">
        <v>38</v>
      </c>
      <c r="AW12" s="58">
        <v>900</v>
      </c>
      <c r="AX12" s="9" t="s">
        <v>38</v>
      </c>
      <c r="AY12" s="58">
        <v>900</v>
      </c>
      <c r="AZ12" s="9" t="s">
        <v>38</v>
      </c>
      <c r="BA12" s="58">
        <v>900</v>
      </c>
      <c r="BB12" s="9" t="s">
        <v>38</v>
      </c>
      <c r="BC12" s="58">
        <v>900</v>
      </c>
      <c r="BD12" s="9" t="s">
        <v>38</v>
      </c>
      <c r="BE12" s="58">
        <v>900</v>
      </c>
      <c r="BF12" s="9" t="s">
        <v>38</v>
      </c>
      <c r="BG12" s="58">
        <v>900</v>
      </c>
      <c r="BH12" s="9" t="s">
        <v>38</v>
      </c>
      <c r="BI12" s="58">
        <v>900</v>
      </c>
      <c r="BJ12" s="9" t="s">
        <v>38</v>
      </c>
      <c r="BK12" s="56">
        <v>900</v>
      </c>
    </row>
    <row r="13" spans="1:88" ht="16.5" x14ac:dyDescent="0.45">
      <c r="A13" s="39"/>
      <c r="B13" s="5" t="s">
        <v>39</v>
      </c>
      <c r="C13" s="143"/>
      <c r="D13" s="144"/>
      <c r="E13" s="144"/>
      <c r="F13" s="144"/>
      <c r="G13" s="144"/>
      <c r="H13" s="144"/>
      <c r="I13" s="144"/>
      <c r="J13" s="144"/>
      <c r="K13" s="144"/>
      <c r="L13" s="144"/>
      <c r="M13" s="145"/>
      <c r="N13" s="9" t="s">
        <v>40</v>
      </c>
      <c r="O13" s="125">
        <f>ROUND(AVERAGE(O7:O12),1)</f>
        <v>900</v>
      </c>
      <c r="P13" s="10" t="s">
        <v>41</v>
      </c>
      <c r="Q13" s="51">
        <f>ROUND(AVERAGE(Q7:Q12),1)</f>
        <v>900</v>
      </c>
      <c r="R13" s="9" t="s">
        <v>42</v>
      </c>
      <c r="S13" s="51">
        <f>ROUND(AVERAGE(S7:S12),1)</f>
        <v>900</v>
      </c>
      <c r="T13" s="9" t="s">
        <v>43</v>
      </c>
      <c r="U13" s="51">
        <f>ROUND(AVERAGE(U7:U12),1)</f>
        <v>900</v>
      </c>
      <c r="V13" s="9" t="s">
        <v>44</v>
      </c>
      <c r="W13" s="51">
        <f>ROUND(AVERAGE(W7:W12),1)</f>
        <v>900</v>
      </c>
      <c r="X13" s="9" t="s">
        <v>45</v>
      </c>
      <c r="Y13" s="51">
        <f>ROUND(AVERAGE(Y7:Y12),1)</f>
        <v>900</v>
      </c>
      <c r="Z13" s="9" t="s">
        <v>46</v>
      </c>
      <c r="AA13" s="51">
        <f>ROUND(AVERAGE(AA7:AA12),1)</f>
        <v>900</v>
      </c>
      <c r="AB13" s="9" t="s">
        <v>47</v>
      </c>
      <c r="AC13" s="51">
        <f>ROUND(AVERAGE(AC7:AC12),1)</f>
        <v>900</v>
      </c>
      <c r="AD13" s="9" t="s">
        <v>48</v>
      </c>
      <c r="AE13" s="51">
        <f>ROUND(AVERAGE(AE7:AE12),1)</f>
        <v>900</v>
      </c>
      <c r="AF13" s="9" t="s">
        <v>49</v>
      </c>
      <c r="AG13" s="51">
        <f>ROUND(AVERAGE(AG7:AG12),1)</f>
        <v>900</v>
      </c>
      <c r="AH13" s="9" t="s">
        <v>49</v>
      </c>
      <c r="AI13" s="51">
        <f>ROUND(AVERAGE(AI7:AI12),1)</f>
        <v>900</v>
      </c>
      <c r="AJ13" s="9" t="s">
        <v>49</v>
      </c>
      <c r="AK13" s="51">
        <f>ROUND(AVERAGE(AK7:AK12),1)</f>
        <v>900</v>
      </c>
      <c r="AL13" s="9" t="s">
        <v>49</v>
      </c>
      <c r="AM13" s="53">
        <f>ROUND(AVERAGE(AM7:AM12),1)</f>
        <v>900</v>
      </c>
      <c r="AN13" s="10" t="s">
        <v>50</v>
      </c>
      <c r="AO13" s="51">
        <f>ROUND(AVERAGE(AO7:AO12),1)</f>
        <v>900</v>
      </c>
      <c r="AP13" s="45" t="s">
        <v>51</v>
      </c>
      <c r="AQ13" s="51">
        <f>ROUND(AVERAGE(AQ7:AQ12),1)</f>
        <v>900</v>
      </c>
      <c r="AR13" s="9" t="s">
        <v>52</v>
      </c>
      <c r="AS13" s="51">
        <f>ROUND(AVERAGE(AS7:AS12),1)</f>
        <v>900</v>
      </c>
      <c r="AT13" s="9" t="s">
        <v>53</v>
      </c>
      <c r="AU13" s="51">
        <f>ROUND(AVERAGE(AU7:AU12),1)</f>
        <v>900</v>
      </c>
      <c r="AV13" s="9" t="s">
        <v>54</v>
      </c>
      <c r="AW13" s="51">
        <f>ROUND(AVERAGE(AW7:AW12),1)</f>
        <v>900</v>
      </c>
      <c r="AX13" s="9" t="s">
        <v>55</v>
      </c>
      <c r="AY13" s="51">
        <f>ROUND(AVERAGE(AY7:AY12),1)</f>
        <v>900</v>
      </c>
      <c r="AZ13" s="9" t="s">
        <v>56</v>
      </c>
      <c r="BA13" s="51">
        <f>ROUND(AVERAGE(BA7:BA12),1)</f>
        <v>900</v>
      </c>
      <c r="BB13" s="9" t="s">
        <v>57</v>
      </c>
      <c r="BC13" s="51">
        <f>ROUND(AVERAGE(BC7:BC12),1)</f>
        <v>900</v>
      </c>
      <c r="BD13" s="9" t="s">
        <v>58</v>
      </c>
      <c r="BE13" s="51">
        <f>ROUND(AVERAGE(BE7:BE12),1)</f>
        <v>900</v>
      </c>
      <c r="BF13" s="9" t="s">
        <v>59</v>
      </c>
      <c r="BG13" s="51">
        <f>ROUND(AVERAGE(BG7:BG12),1)</f>
        <v>900</v>
      </c>
      <c r="BH13" s="9" t="s">
        <v>60</v>
      </c>
      <c r="BI13" s="51">
        <f>ROUND(AVERAGE(BI7:BI12),1)</f>
        <v>900</v>
      </c>
      <c r="BJ13" s="9" t="s">
        <v>61</v>
      </c>
      <c r="BK13" s="53">
        <f>ROUND(AVERAGE(BK7:BK12),1)</f>
        <v>900</v>
      </c>
    </row>
    <row r="14" spans="1:88" ht="16.5" x14ac:dyDescent="0.45">
      <c r="A14" s="39"/>
      <c r="B14" s="5" t="s">
        <v>62</v>
      </c>
      <c r="C14" s="143"/>
      <c r="D14" s="144"/>
      <c r="E14" s="144"/>
      <c r="F14" s="144"/>
      <c r="G14" s="144"/>
      <c r="H14" s="144"/>
      <c r="I14" s="144"/>
      <c r="J14" s="144"/>
      <c r="K14" s="144"/>
      <c r="L14" s="144"/>
      <c r="M14" s="145"/>
      <c r="N14" s="11"/>
      <c r="O14" s="44"/>
      <c r="P14" s="10" t="s">
        <v>63</v>
      </c>
      <c r="Q14" s="51">
        <f>ROUND(Q13-Q5,1)</f>
        <v>500</v>
      </c>
      <c r="R14" s="9" t="s">
        <v>64</v>
      </c>
      <c r="S14" s="51">
        <f>ROUND(S13-S5,1)</f>
        <v>500</v>
      </c>
      <c r="T14" s="9" t="s">
        <v>65</v>
      </c>
      <c r="U14" s="51">
        <f>ROUND(U13-U5,1)</f>
        <v>500</v>
      </c>
      <c r="V14" s="9" t="s">
        <v>66</v>
      </c>
      <c r="W14" s="51">
        <f>ROUND(W13-W5,1)</f>
        <v>500</v>
      </c>
      <c r="X14" s="9" t="s">
        <v>67</v>
      </c>
      <c r="Y14" s="51">
        <f>ROUND(Y13-Y5,1)</f>
        <v>500</v>
      </c>
      <c r="Z14" s="9" t="s">
        <v>68</v>
      </c>
      <c r="AA14" s="51">
        <f>ROUND(AA13-AA5,1)</f>
        <v>500</v>
      </c>
      <c r="AB14" s="9" t="s">
        <v>69</v>
      </c>
      <c r="AC14" s="51">
        <f>ROUND(AC13-AC5,1)</f>
        <v>500</v>
      </c>
      <c r="AD14" s="9" t="s">
        <v>70</v>
      </c>
      <c r="AE14" s="51">
        <f>ROUND(AE13-AE5,1)</f>
        <v>500</v>
      </c>
      <c r="AF14" s="9" t="s">
        <v>71</v>
      </c>
      <c r="AG14" s="51">
        <f>ROUND(AG13-AG5,1)</f>
        <v>500</v>
      </c>
      <c r="AH14" s="9" t="s">
        <v>72</v>
      </c>
      <c r="AI14" s="51">
        <f>ROUND(AI13-AI5,1)</f>
        <v>500</v>
      </c>
      <c r="AJ14" s="9" t="s">
        <v>73</v>
      </c>
      <c r="AK14" s="51">
        <f>ROUND(AK13-AK5,1)</f>
        <v>500</v>
      </c>
      <c r="AL14" s="9" t="s">
        <v>74</v>
      </c>
      <c r="AM14" s="53">
        <f>ROUND(AM13-AM5,1)</f>
        <v>500</v>
      </c>
      <c r="AN14" s="10" t="s">
        <v>75</v>
      </c>
      <c r="AO14" s="51">
        <f>ROUND(AO13-AO5,1)</f>
        <v>500</v>
      </c>
      <c r="AP14" s="9" t="s">
        <v>75</v>
      </c>
      <c r="AQ14" s="51">
        <f>ROUND(AQ13-AQ5,1)</f>
        <v>500</v>
      </c>
      <c r="AR14" s="9" t="s">
        <v>76</v>
      </c>
      <c r="AS14" s="51">
        <f>ROUND(AS13-AS5,1)</f>
        <v>500</v>
      </c>
      <c r="AT14" s="9" t="s">
        <v>77</v>
      </c>
      <c r="AU14" s="51">
        <f>ROUND(AU13-AU5,1)</f>
        <v>500</v>
      </c>
      <c r="AV14" s="9" t="s">
        <v>78</v>
      </c>
      <c r="AW14" s="51">
        <f>ROUND(AW13-AW5,1)</f>
        <v>500</v>
      </c>
      <c r="AX14" s="9" t="s">
        <v>79</v>
      </c>
      <c r="AY14" s="51">
        <f>ROUND(AY13-AY5,1)</f>
        <v>500</v>
      </c>
      <c r="AZ14" s="9" t="s">
        <v>80</v>
      </c>
      <c r="BA14" s="51">
        <f>ROUND(BA13-BA5,1)</f>
        <v>500</v>
      </c>
      <c r="BB14" s="9" t="s">
        <v>81</v>
      </c>
      <c r="BC14" s="51">
        <f>ROUND(BC13-BC5,1)</f>
        <v>500</v>
      </c>
      <c r="BD14" s="9" t="s">
        <v>82</v>
      </c>
      <c r="BE14" s="51">
        <f>ROUND(BE13-BE5,1)</f>
        <v>500</v>
      </c>
      <c r="BF14" s="9" t="s">
        <v>83</v>
      </c>
      <c r="BG14" s="51">
        <f>ROUND(BG13-BG5,1)</f>
        <v>500</v>
      </c>
      <c r="BH14" s="9" t="s">
        <v>84</v>
      </c>
      <c r="BI14" s="51">
        <f>ROUND(BI13-BI5,1)</f>
        <v>500</v>
      </c>
      <c r="BJ14" s="9" t="s">
        <v>85</v>
      </c>
      <c r="BK14" s="53">
        <f>ROUND(BK13-BK5,1)</f>
        <v>500</v>
      </c>
    </row>
    <row r="15" spans="1:88" ht="17" thickBot="1" x14ac:dyDescent="0.5">
      <c r="A15" s="35"/>
      <c r="B15" s="6"/>
      <c r="C15" s="146"/>
      <c r="D15" s="147"/>
      <c r="E15" s="147"/>
      <c r="F15" s="147"/>
      <c r="G15" s="147"/>
      <c r="H15" s="147"/>
      <c r="I15" s="147"/>
      <c r="J15" s="147"/>
      <c r="K15" s="147"/>
      <c r="L15" s="147"/>
      <c r="M15" s="148"/>
      <c r="N15" s="12" t="s">
        <v>86</v>
      </c>
      <c r="O15" s="128">
        <f>ROUND(O13-O5,1)</f>
        <v>500</v>
      </c>
      <c r="P15" s="167" t="s">
        <v>87</v>
      </c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54">
        <f>ROUND(AVERAGE(Q14,S14,U14,W14,Y14,AA14,AC14,AE14,AG14,AI14,AK14,AM14),1)</f>
        <v>500</v>
      </c>
      <c r="AN15" s="167" t="s">
        <v>88</v>
      </c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54">
        <f>ROUND(AVERAGE(AO14,AQ14,AS14,AU14,AW14,AY14,BA14,BC14,BE14,BG14,BI14,BK14),1)</f>
        <v>500</v>
      </c>
    </row>
    <row r="16" spans="1:88" ht="15" thickBot="1" x14ac:dyDescent="0.4">
      <c r="A16" s="160" t="s">
        <v>9</v>
      </c>
      <c r="B16" s="161"/>
      <c r="C16" s="146" t="s">
        <v>89</v>
      </c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  <c r="BI16" s="144"/>
      <c r="BJ16" s="144"/>
      <c r="BK16" s="162"/>
    </row>
    <row r="17" spans="1:63" ht="17.5" x14ac:dyDescent="0.45">
      <c r="A17" s="36" t="s">
        <v>90</v>
      </c>
      <c r="B17" s="1" t="s">
        <v>91</v>
      </c>
      <c r="C17" s="140"/>
      <c r="D17" s="141"/>
      <c r="E17" s="141"/>
      <c r="F17" s="141"/>
      <c r="G17" s="141"/>
      <c r="H17" s="141"/>
      <c r="I17" s="141"/>
      <c r="J17" s="141"/>
      <c r="K17" s="141"/>
      <c r="L17" s="141"/>
      <c r="M17" s="142"/>
      <c r="N17" s="13" t="s">
        <v>92</v>
      </c>
      <c r="O17" s="105">
        <v>90</v>
      </c>
      <c r="P17" s="177" t="s">
        <v>92</v>
      </c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9"/>
      <c r="AM17" s="108">
        <v>90</v>
      </c>
      <c r="AN17" s="154" t="s">
        <v>92</v>
      </c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10">
        <v>130</v>
      </c>
    </row>
    <row r="18" spans="1:63" ht="17.5" x14ac:dyDescent="0.45">
      <c r="A18" s="39"/>
      <c r="B18" s="5" t="s">
        <v>93</v>
      </c>
      <c r="C18" s="143"/>
      <c r="D18" s="144"/>
      <c r="E18" s="144"/>
      <c r="F18" s="144"/>
      <c r="G18" s="144"/>
      <c r="H18" s="144"/>
      <c r="I18" s="144"/>
      <c r="J18" s="144"/>
      <c r="K18" s="144"/>
      <c r="L18" s="144"/>
      <c r="M18" s="145"/>
      <c r="N18" s="11" t="s">
        <v>94</v>
      </c>
      <c r="O18" s="99">
        <v>25</v>
      </c>
      <c r="P18" s="180" t="s">
        <v>94</v>
      </c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  <c r="AE18" s="181"/>
      <c r="AF18" s="181"/>
      <c r="AG18" s="181"/>
      <c r="AH18" s="181"/>
      <c r="AI18" s="181"/>
      <c r="AJ18" s="181"/>
      <c r="AK18" s="181"/>
      <c r="AL18" s="182"/>
      <c r="AM18" s="97">
        <v>35</v>
      </c>
      <c r="AN18" s="149" t="s">
        <v>94</v>
      </c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  <c r="BI18" s="150"/>
      <c r="BJ18" s="150"/>
      <c r="BK18" s="99">
        <v>35</v>
      </c>
    </row>
    <row r="19" spans="1:63" ht="17.5" x14ac:dyDescent="0.45">
      <c r="A19" s="39"/>
      <c r="B19" s="5" t="s">
        <v>95</v>
      </c>
      <c r="C19" s="143"/>
      <c r="D19" s="144"/>
      <c r="E19" s="144"/>
      <c r="F19" s="144"/>
      <c r="G19" s="144"/>
      <c r="H19" s="144"/>
      <c r="I19" s="144"/>
      <c r="J19" s="144"/>
      <c r="K19" s="144"/>
      <c r="L19" s="144"/>
      <c r="M19" s="145"/>
      <c r="N19" s="11" t="s">
        <v>96</v>
      </c>
      <c r="O19" s="129">
        <v>24</v>
      </c>
      <c r="P19" s="180" t="s">
        <v>97</v>
      </c>
      <c r="Q19" s="181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1"/>
      <c r="AJ19" s="181"/>
      <c r="AK19" s="181"/>
      <c r="AL19" s="182"/>
      <c r="AM19" s="57">
        <v>34</v>
      </c>
      <c r="AN19" s="149" t="s">
        <v>98</v>
      </c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  <c r="BI19" s="150"/>
      <c r="BJ19" s="150"/>
      <c r="BK19" s="56">
        <v>34</v>
      </c>
    </row>
    <row r="20" spans="1:63" ht="17.5" x14ac:dyDescent="0.45">
      <c r="A20" s="39"/>
      <c r="B20" s="5" t="s">
        <v>95</v>
      </c>
      <c r="C20" s="143"/>
      <c r="D20" s="144"/>
      <c r="E20" s="144"/>
      <c r="F20" s="144"/>
      <c r="G20" s="144"/>
      <c r="H20" s="144"/>
      <c r="I20" s="144"/>
      <c r="J20" s="144"/>
      <c r="K20" s="144"/>
      <c r="L20" s="144"/>
      <c r="M20" s="145"/>
      <c r="N20" s="11" t="s">
        <v>99</v>
      </c>
      <c r="O20" s="129">
        <v>24</v>
      </c>
      <c r="P20" s="180" t="s">
        <v>100</v>
      </c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2"/>
      <c r="AM20" s="57">
        <v>34</v>
      </c>
      <c r="AN20" s="149" t="s">
        <v>101</v>
      </c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  <c r="BI20" s="150"/>
      <c r="BJ20" s="150"/>
      <c r="BK20" s="56">
        <v>34</v>
      </c>
    </row>
    <row r="21" spans="1:63" ht="17.5" x14ac:dyDescent="0.45">
      <c r="A21" s="39"/>
      <c r="B21" s="5" t="s">
        <v>95</v>
      </c>
      <c r="C21" s="143"/>
      <c r="D21" s="144"/>
      <c r="E21" s="144"/>
      <c r="F21" s="144"/>
      <c r="G21" s="144"/>
      <c r="H21" s="144"/>
      <c r="I21" s="144"/>
      <c r="J21" s="144"/>
      <c r="K21" s="144"/>
      <c r="L21" s="144"/>
      <c r="M21" s="145"/>
      <c r="N21" s="11" t="s">
        <v>102</v>
      </c>
      <c r="O21" s="129">
        <v>24</v>
      </c>
      <c r="P21" s="180" t="s">
        <v>103</v>
      </c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1"/>
      <c r="AD21" s="181"/>
      <c r="AE21" s="181"/>
      <c r="AF21" s="181"/>
      <c r="AG21" s="181"/>
      <c r="AH21" s="181"/>
      <c r="AI21" s="181"/>
      <c r="AJ21" s="181"/>
      <c r="AK21" s="181"/>
      <c r="AL21" s="182"/>
      <c r="AM21" s="57">
        <v>34</v>
      </c>
      <c r="AN21" s="149" t="s">
        <v>104</v>
      </c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  <c r="BI21" s="150"/>
      <c r="BJ21" s="150"/>
      <c r="BK21" s="56">
        <v>34</v>
      </c>
    </row>
    <row r="22" spans="1:63" ht="17.5" x14ac:dyDescent="0.45">
      <c r="A22" s="39"/>
      <c r="B22" s="5" t="s">
        <v>95</v>
      </c>
      <c r="C22" s="143"/>
      <c r="D22" s="144"/>
      <c r="E22" s="144"/>
      <c r="F22" s="144"/>
      <c r="G22" s="144"/>
      <c r="H22" s="144"/>
      <c r="I22" s="144"/>
      <c r="J22" s="144"/>
      <c r="K22" s="144"/>
      <c r="L22" s="144"/>
      <c r="M22" s="145"/>
      <c r="N22" s="11" t="s">
        <v>105</v>
      </c>
      <c r="O22" s="129">
        <v>24</v>
      </c>
      <c r="P22" s="180" t="s">
        <v>106</v>
      </c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81"/>
      <c r="AJ22" s="181"/>
      <c r="AK22" s="181"/>
      <c r="AL22" s="182"/>
      <c r="AM22" s="57">
        <v>34</v>
      </c>
      <c r="AN22" s="149" t="s">
        <v>107</v>
      </c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  <c r="BI22" s="150"/>
      <c r="BJ22" s="150"/>
      <c r="BK22" s="56">
        <v>34</v>
      </c>
    </row>
    <row r="23" spans="1:63" ht="17.5" x14ac:dyDescent="0.45">
      <c r="A23" s="39"/>
      <c r="B23" s="5" t="s">
        <v>95</v>
      </c>
      <c r="C23" s="143"/>
      <c r="D23" s="144"/>
      <c r="E23" s="144"/>
      <c r="F23" s="144"/>
      <c r="G23" s="144"/>
      <c r="H23" s="144"/>
      <c r="I23" s="144"/>
      <c r="J23" s="144"/>
      <c r="K23" s="144"/>
      <c r="L23" s="144"/>
      <c r="M23" s="145"/>
      <c r="N23" s="11" t="s">
        <v>108</v>
      </c>
      <c r="O23" s="129">
        <v>24</v>
      </c>
      <c r="P23" s="180" t="s">
        <v>109</v>
      </c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2"/>
      <c r="AM23" s="57">
        <v>34</v>
      </c>
      <c r="AN23" s="149" t="s">
        <v>110</v>
      </c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  <c r="BI23" s="150"/>
      <c r="BJ23" s="150"/>
      <c r="BK23" s="56">
        <v>34</v>
      </c>
    </row>
    <row r="24" spans="1:63" ht="17.5" x14ac:dyDescent="0.45">
      <c r="A24" s="39"/>
      <c r="B24" s="5" t="s">
        <v>95</v>
      </c>
      <c r="C24" s="143"/>
      <c r="D24" s="144"/>
      <c r="E24" s="144"/>
      <c r="F24" s="144"/>
      <c r="G24" s="144"/>
      <c r="H24" s="144"/>
      <c r="I24" s="144"/>
      <c r="J24" s="144"/>
      <c r="K24" s="144"/>
      <c r="L24" s="144"/>
      <c r="M24" s="145"/>
      <c r="N24" s="11" t="s">
        <v>111</v>
      </c>
      <c r="O24" s="129">
        <v>24</v>
      </c>
      <c r="P24" s="180" t="s">
        <v>112</v>
      </c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2"/>
      <c r="AM24" s="57">
        <v>34</v>
      </c>
      <c r="AN24" s="149" t="s">
        <v>113</v>
      </c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  <c r="BI24" s="150"/>
      <c r="BJ24" s="150"/>
      <c r="BK24" s="56">
        <v>34</v>
      </c>
    </row>
    <row r="25" spans="1:63" ht="18" thickBot="1" x14ac:dyDescent="0.5">
      <c r="A25" s="42"/>
      <c r="B25" s="14" t="s">
        <v>114</v>
      </c>
      <c r="C25" s="146"/>
      <c r="D25" s="147"/>
      <c r="E25" s="147"/>
      <c r="F25" s="147"/>
      <c r="G25" s="147"/>
      <c r="H25" s="147"/>
      <c r="I25" s="147"/>
      <c r="J25" s="147"/>
      <c r="K25" s="147"/>
      <c r="L25" s="147"/>
      <c r="M25" s="148"/>
      <c r="N25" s="15" t="s">
        <v>115</v>
      </c>
      <c r="O25" s="126">
        <f>ROUND(AVERAGE(O19:O24),0)</f>
        <v>24</v>
      </c>
      <c r="P25" s="183" t="s">
        <v>116</v>
      </c>
      <c r="Q25" s="184"/>
      <c r="R25" s="184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4"/>
      <c r="AJ25" s="184"/>
      <c r="AK25" s="184"/>
      <c r="AL25" s="185"/>
      <c r="AM25" s="52">
        <f>ROUND(AVERAGE(AM19:AM24),0)</f>
        <v>34</v>
      </c>
      <c r="AN25" s="138" t="s">
        <v>117</v>
      </c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55">
        <f>ROUND(AVERAGE(BK19:BK24),0)</f>
        <v>34</v>
      </c>
    </row>
    <row r="26" spans="1:63" ht="16.5" x14ac:dyDescent="0.45">
      <c r="A26" s="8" t="s">
        <v>118</v>
      </c>
      <c r="B26" s="16" t="s">
        <v>119</v>
      </c>
      <c r="C26" s="37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186" t="s">
        <v>120</v>
      </c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8"/>
      <c r="AM26" s="100">
        <v>1380</v>
      </c>
      <c r="AN26" s="138" t="s">
        <v>121</v>
      </c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0">
        <v>1380</v>
      </c>
    </row>
    <row r="27" spans="1:63" ht="17" thickBot="1" x14ac:dyDescent="0.5">
      <c r="A27" s="35"/>
      <c r="B27" s="17" t="s">
        <v>122</v>
      </c>
      <c r="C27" s="40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183" t="s">
        <v>123</v>
      </c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4"/>
      <c r="AL27" s="189"/>
      <c r="AM27" s="60">
        <v>300</v>
      </c>
      <c r="AN27" s="167" t="s">
        <v>124</v>
      </c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59">
        <v>300</v>
      </c>
    </row>
    <row r="28" spans="1:63" x14ac:dyDescent="0.35">
      <c r="N28" s="18"/>
      <c r="BG28" s="33"/>
    </row>
    <row r="29" spans="1:63" x14ac:dyDescent="0.35">
      <c r="N29" s="18"/>
    </row>
    <row r="30" spans="1:63" ht="15" thickBot="1" x14ac:dyDescent="0.4"/>
    <row r="31" spans="1:63" ht="23.5" customHeight="1" thickBot="1" x14ac:dyDescent="0.55000000000000004">
      <c r="A31" s="19" t="s">
        <v>125</v>
      </c>
      <c r="B31" s="20" t="s">
        <v>126</v>
      </c>
      <c r="C31" s="50">
        <f>ROUND(0.3*0.5*((1-AM15/AG6)+(1-BK15/BG6))+0.5*0.5*((1-AM25/AM18)+(1-BK25/BK18))+0.2*0.5*((1-AM27/AM26)+(1-BK27/BK26)),2)</f>
        <v>0.2</v>
      </c>
    </row>
    <row r="34" spans="1:4" x14ac:dyDescent="0.35">
      <c r="A34" s="132" t="s">
        <v>127</v>
      </c>
      <c r="B34" s="133"/>
      <c r="C34" s="133"/>
      <c r="D34" s="134"/>
    </row>
    <row r="35" spans="1:4" x14ac:dyDescent="0.35">
      <c r="A35" s="81"/>
      <c r="B35" s="135" t="s">
        <v>128</v>
      </c>
      <c r="C35" s="136"/>
      <c r="D35" s="137"/>
    </row>
    <row r="36" spans="1:4" x14ac:dyDescent="0.35">
      <c r="A36" s="82"/>
      <c r="B36" s="135" t="s">
        <v>129</v>
      </c>
      <c r="C36" s="136"/>
      <c r="D36" s="137"/>
    </row>
    <row r="37" spans="1:4" x14ac:dyDescent="0.35">
      <c r="A37" s="83"/>
      <c r="B37" s="135" t="s">
        <v>130</v>
      </c>
      <c r="C37" s="136"/>
      <c r="D37" s="137"/>
    </row>
    <row r="38" spans="1:4" x14ac:dyDescent="0.35">
      <c r="A38" s="84"/>
      <c r="B38" s="135" t="s">
        <v>131</v>
      </c>
      <c r="C38" s="136"/>
      <c r="D38" s="137"/>
    </row>
  </sheetData>
  <sheetProtection algorithmName="SHA-512" hashValue="VTfzGGu+niG2GKtTk9RPxotlTGI/Q7NR3VkL1mTf9Oah1aflMAeBZoGdBQuBx4KoIkR2j32hrL0EvgKcq237ew==" saltValue="IXXDX9ScALajSvDArh8TRw==" spinCount="100000" sheet="1" objects="1" scenarios="1"/>
  <mergeCells count="63">
    <mergeCell ref="AN27:BJ27"/>
    <mergeCell ref="P17:AL17"/>
    <mergeCell ref="P18:AL18"/>
    <mergeCell ref="P20:AL20"/>
    <mergeCell ref="P19:AL19"/>
    <mergeCell ref="P21:AL21"/>
    <mergeCell ref="P22:AL22"/>
    <mergeCell ref="P23:AL23"/>
    <mergeCell ref="P24:AL24"/>
    <mergeCell ref="P25:AL25"/>
    <mergeCell ref="P26:AL26"/>
    <mergeCell ref="P27:AL27"/>
    <mergeCell ref="AN20:BJ20"/>
    <mergeCell ref="AN21:BJ21"/>
    <mergeCell ref="AN22:BJ22"/>
    <mergeCell ref="AN25:BJ25"/>
    <mergeCell ref="BH2:BI2"/>
    <mergeCell ref="BJ2:BK2"/>
    <mergeCell ref="A16:B16"/>
    <mergeCell ref="C16:BK16"/>
    <mergeCell ref="AN3:BK3"/>
    <mergeCell ref="AN4:BK4"/>
    <mergeCell ref="P15:AL15"/>
    <mergeCell ref="AN15:BJ15"/>
    <mergeCell ref="P3:AM3"/>
    <mergeCell ref="P4:AM4"/>
    <mergeCell ref="C3:O3"/>
    <mergeCell ref="AL2:AM2"/>
    <mergeCell ref="AN2:AO2"/>
    <mergeCell ref="P2:Q2"/>
    <mergeCell ref="R2:S2"/>
    <mergeCell ref="T2:U2"/>
    <mergeCell ref="V2:W2"/>
    <mergeCell ref="X2:Y2"/>
    <mergeCell ref="Z2:AA2"/>
    <mergeCell ref="AB2:AC2"/>
    <mergeCell ref="BB2:BC2"/>
    <mergeCell ref="AD2:AE2"/>
    <mergeCell ref="AF2:AG2"/>
    <mergeCell ref="AH2:AI2"/>
    <mergeCell ref="AJ2:AK2"/>
    <mergeCell ref="BD2:BE2"/>
    <mergeCell ref="BF2:BG2"/>
    <mergeCell ref="AP2:AQ2"/>
    <mergeCell ref="AR2:AS2"/>
    <mergeCell ref="AT2:AU2"/>
    <mergeCell ref="AV2:AW2"/>
    <mergeCell ref="AX2:AY2"/>
    <mergeCell ref="AZ2:BA2"/>
    <mergeCell ref="AN26:BJ26"/>
    <mergeCell ref="C17:M25"/>
    <mergeCell ref="AN23:BJ23"/>
    <mergeCell ref="AN24:BJ24"/>
    <mergeCell ref="C4:O4"/>
    <mergeCell ref="C5:M15"/>
    <mergeCell ref="AN17:BJ17"/>
    <mergeCell ref="AN18:BJ18"/>
    <mergeCell ref="AN19:BJ19"/>
    <mergeCell ref="A34:D34"/>
    <mergeCell ref="B35:D35"/>
    <mergeCell ref="B36:D36"/>
    <mergeCell ref="B37:D37"/>
    <mergeCell ref="B38:D3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="70" zoomScaleNormal="70" workbookViewId="0">
      <selection activeCell="G54" sqref="G54"/>
    </sheetView>
  </sheetViews>
  <sheetFormatPr defaultRowHeight="14.5" x14ac:dyDescent="0.35"/>
  <cols>
    <col min="2" max="2" width="60.54296875" customWidth="1"/>
    <col min="3" max="3" width="7" customWidth="1"/>
    <col min="4" max="4" width="5.453125" customWidth="1"/>
    <col min="14" max="14" width="7.54296875" customWidth="1"/>
    <col min="15" max="15" width="5.1796875" customWidth="1"/>
  </cols>
  <sheetData>
    <row r="1" spans="1:16" x14ac:dyDescent="0.35">
      <c r="A1" s="21" t="s">
        <v>132</v>
      </c>
      <c r="B1" s="9" t="s">
        <v>133</v>
      </c>
      <c r="C1" s="206">
        <v>3.472222222222222E-3</v>
      </c>
      <c r="D1" s="207"/>
      <c r="E1" s="46">
        <v>6.9444444444444441E-3</v>
      </c>
      <c r="F1" s="122">
        <v>1.0416666666666666E-2</v>
      </c>
      <c r="G1" s="122">
        <v>1.3888888888888888E-2</v>
      </c>
      <c r="H1" s="122">
        <v>1.7361111111111112E-2</v>
      </c>
      <c r="I1" s="122">
        <v>2.0833333333333332E-2</v>
      </c>
      <c r="J1" s="122">
        <v>2.4305555555555556E-2</v>
      </c>
      <c r="K1" s="23">
        <v>2.7777777777777776E-2</v>
      </c>
      <c r="L1" s="23">
        <v>3.125E-2</v>
      </c>
      <c r="M1" s="23">
        <v>3.4722222222222203E-2</v>
      </c>
      <c r="N1" s="206">
        <v>3.8194444444444503E-2</v>
      </c>
      <c r="O1" s="207"/>
      <c r="P1" s="23">
        <v>4.1666666666666699E-2</v>
      </c>
    </row>
    <row r="2" spans="1:16" ht="16.5" x14ac:dyDescent="0.35">
      <c r="A2" s="48" t="s">
        <v>134</v>
      </c>
      <c r="B2" s="9" t="s">
        <v>135</v>
      </c>
      <c r="C2" s="164" t="s">
        <v>136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</row>
    <row r="3" spans="1:16" ht="17.5" x14ac:dyDescent="0.45">
      <c r="A3" s="205" t="s">
        <v>137</v>
      </c>
      <c r="B3" s="9" t="s">
        <v>138</v>
      </c>
      <c r="C3" s="202" t="s">
        <v>139</v>
      </c>
      <c r="D3" s="204"/>
      <c r="E3" s="111">
        <v>500</v>
      </c>
      <c r="F3" s="131"/>
      <c r="G3" s="131"/>
      <c r="H3" s="131"/>
      <c r="I3" s="131"/>
      <c r="J3" s="131"/>
      <c r="K3" s="131"/>
      <c r="L3" s="131"/>
      <c r="M3" s="131"/>
      <c r="N3" s="202" t="s">
        <v>140</v>
      </c>
      <c r="O3" s="204"/>
      <c r="P3" s="103">
        <v>300</v>
      </c>
    </row>
    <row r="4" spans="1:16" ht="17.5" x14ac:dyDescent="0.45">
      <c r="A4" s="205"/>
      <c r="B4" s="9" t="s">
        <v>141</v>
      </c>
      <c r="C4" s="202" t="s">
        <v>142</v>
      </c>
      <c r="D4" s="204"/>
      <c r="E4" s="111">
        <v>500</v>
      </c>
      <c r="F4" s="131"/>
      <c r="G4" s="131"/>
      <c r="H4" s="131"/>
      <c r="I4" s="131"/>
      <c r="J4" s="131"/>
      <c r="K4" s="131"/>
      <c r="L4" s="131"/>
      <c r="M4" s="131"/>
      <c r="N4" s="202" t="s">
        <v>143</v>
      </c>
      <c r="O4" s="204"/>
      <c r="P4" s="103">
        <v>300</v>
      </c>
    </row>
    <row r="5" spans="1:16" ht="17.5" x14ac:dyDescent="0.45">
      <c r="A5" s="205"/>
      <c r="B5" s="9" t="s">
        <v>144</v>
      </c>
      <c r="C5" s="202" t="s">
        <v>145</v>
      </c>
      <c r="D5" s="204"/>
      <c r="E5" s="111">
        <v>500</v>
      </c>
      <c r="F5" s="131"/>
      <c r="G5" s="131"/>
      <c r="H5" s="131"/>
      <c r="I5" s="131"/>
      <c r="J5" s="131"/>
      <c r="K5" s="131"/>
      <c r="L5" s="131"/>
      <c r="M5" s="131"/>
      <c r="N5" s="202" t="s">
        <v>146</v>
      </c>
      <c r="O5" s="204"/>
      <c r="P5" s="103">
        <v>300</v>
      </c>
    </row>
    <row r="6" spans="1:16" ht="17.5" x14ac:dyDescent="0.45">
      <c r="A6" s="205"/>
      <c r="B6" s="9" t="s">
        <v>147</v>
      </c>
      <c r="C6" s="202" t="s">
        <v>148</v>
      </c>
      <c r="D6" s="204"/>
      <c r="E6" s="77">
        <f>ROUND(AVERAGE(E3:E5),0)</f>
        <v>500</v>
      </c>
      <c r="F6" s="131"/>
      <c r="G6" s="131"/>
      <c r="H6" s="131"/>
      <c r="I6" s="131"/>
      <c r="J6" s="131"/>
      <c r="K6" s="131"/>
      <c r="L6" s="131"/>
      <c r="M6" s="131"/>
      <c r="N6" s="202" t="s">
        <v>149</v>
      </c>
      <c r="O6" s="204"/>
      <c r="P6" s="77">
        <f>ROUND(AVERAGE(P3:P5),0)</f>
        <v>300</v>
      </c>
    </row>
    <row r="7" spans="1:16" x14ac:dyDescent="0.35">
      <c r="A7" s="205"/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202"/>
      <c r="O7" s="203"/>
      <c r="P7" s="204"/>
    </row>
    <row r="8" spans="1:16" ht="16.5" x14ac:dyDescent="0.45">
      <c r="A8" s="205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205" t="s">
        <v>150</v>
      </c>
      <c r="O8" s="208"/>
      <c r="P8" s="78">
        <f>ROUND(((E6-P6)/E6),2)</f>
        <v>0.4</v>
      </c>
    </row>
    <row r="9" spans="1:16" x14ac:dyDescent="0.35">
      <c r="A9" s="205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202"/>
      <c r="O9" s="203"/>
      <c r="P9" s="204"/>
    </row>
    <row r="10" spans="1:16" x14ac:dyDescent="0.35">
      <c r="A10" s="22" t="s">
        <v>134</v>
      </c>
      <c r="B10" s="43" t="s">
        <v>151</v>
      </c>
      <c r="C10" s="164" t="s">
        <v>136</v>
      </c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</row>
    <row r="11" spans="1:16" ht="17.5" x14ac:dyDescent="0.45">
      <c r="A11" s="199" t="s">
        <v>152</v>
      </c>
      <c r="B11" s="9" t="s">
        <v>138</v>
      </c>
      <c r="C11" s="131" t="s">
        <v>153</v>
      </c>
      <c r="D11" s="131"/>
      <c r="E11" s="111">
        <v>500</v>
      </c>
      <c r="F11" s="131"/>
      <c r="G11" s="131"/>
      <c r="H11" s="131"/>
      <c r="I11" s="131"/>
      <c r="J11" s="131"/>
      <c r="K11" s="131"/>
      <c r="L11" s="131"/>
      <c r="M11" s="131"/>
      <c r="N11" s="131" t="s">
        <v>154</v>
      </c>
      <c r="O11" s="131"/>
      <c r="P11" s="103">
        <v>300</v>
      </c>
    </row>
    <row r="12" spans="1:16" ht="17.5" x14ac:dyDescent="0.45">
      <c r="A12" s="200"/>
      <c r="B12" s="9" t="s">
        <v>141</v>
      </c>
      <c r="C12" s="131" t="s">
        <v>155</v>
      </c>
      <c r="D12" s="131"/>
      <c r="E12" s="111">
        <v>500</v>
      </c>
      <c r="F12" s="131"/>
      <c r="G12" s="131"/>
      <c r="H12" s="131"/>
      <c r="I12" s="131"/>
      <c r="J12" s="131"/>
      <c r="K12" s="131"/>
      <c r="L12" s="131"/>
      <c r="M12" s="131"/>
      <c r="N12" s="131" t="s">
        <v>156</v>
      </c>
      <c r="O12" s="131"/>
      <c r="P12" s="103">
        <v>300</v>
      </c>
    </row>
    <row r="13" spans="1:16" ht="17.5" x14ac:dyDescent="0.45">
      <c r="A13" s="200"/>
      <c r="B13" s="9" t="s">
        <v>144</v>
      </c>
      <c r="C13" s="131" t="s">
        <v>157</v>
      </c>
      <c r="D13" s="131"/>
      <c r="E13" s="111">
        <v>500</v>
      </c>
      <c r="F13" s="131"/>
      <c r="G13" s="131"/>
      <c r="H13" s="131"/>
      <c r="I13" s="131"/>
      <c r="J13" s="131"/>
      <c r="K13" s="131"/>
      <c r="L13" s="131"/>
      <c r="M13" s="131"/>
      <c r="N13" s="131" t="s">
        <v>158</v>
      </c>
      <c r="O13" s="131"/>
      <c r="P13" s="103">
        <v>300</v>
      </c>
    </row>
    <row r="14" spans="1:16" ht="17.5" x14ac:dyDescent="0.45">
      <c r="A14" s="200"/>
      <c r="B14" s="9" t="s">
        <v>147</v>
      </c>
      <c r="C14" s="131" t="s">
        <v>159</v>
      </c>
      <c r="D14" s="131"/>
      <c r="E14" s="61">
        <f>ROUND(AVERAGE(E11:E13),0)</f>
        <v>500</v>
      </c>
      <c r="F14" s="131"/>
      <c r="G14" s="131"/>
      <c r="H14" s="131"/>
      <c r="I14" s="131"/>
      <c r="J14" s="131"/>
      <c r="K14" s="131"/>
      <c r="L14" s="131"/>
      <c r="M14" s="131"/>
      <c r="N14" s="131" t="s">
        <v>160</v>
      </c>
      <c r="O14" s="131"/>
      <c r="P14" s="61">
        <f>ROUND(AVERAGE(P11:P13),0)</f>
        <v>300</v>
      </c>
    </row>
    <row r="15" spans="1:16" x14ac:dyDescent="0.35">
      <c r="A15" s="200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</row>
    <row r="16" spans="1:16" ht="16.5" x14ac:dyDescent="0.45">
      <c r="A16" s="200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209" t="s">
        <v>161</v>
      </c>
      <c r="O16" s="209"/>
      <c r="P16" s="79">
        <f>ROUND(((E14-P14)/E14),2)</f>
        <v>0.4</v>
      </c>
    </row>
    <row r="17" spans="1:16" x14ac:dyDescent="0.35">
      <c r="A17" s="20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</row>
    <row r="18" spans="1:16" x14ac:dyDescent="0.35">
      <c r="A18" s="49" t="s">
        <v>134</v>
      </c>
      <c r="B18" s="9" t="s">
        <v>151</v>
      </c>
      <c r="C18" s="164" t="s">
        <v>136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17.5" x14ac:dyDescent="0.45">
      <c r="A19" s="199" t="s">
        <v>162</v>
      </c>
      <c r="B19" s="9" t="s">
        <v>138</v>
      </c>
      <c r="C19" s="131" t="s">
        <v>163</v>
      </c>
      <c r="D19" s="131"/>
      <c r="E19" s="111">
        <v>500</v>
      </c>
      <c r="F19" s="131"/>
      <c r="G19" s="131"/>
      <c r="H19" s="131"/>
      <c r="I19" s="131"/>
      <c r="J19" s="131"/>
      <c r="K19" s="131"/>
      <c r="L19" s="131"/>
      <c r="M19" s="131"/>
      <c r="N19" s="131" t="s">
        <v>164</v>
      </c>
      <c r="O19" s="131"/>
      <c r="P19" s="103">
        <v>300</v>
      </c>
    </row>
    <row r="20" spans="1:16" ht="17.5" x14ac:dyDescent="0.45">
      <c r="A20" s="200"/>
      <c r="B20" s="9" t="s">
        <v>141</v>
      </c>
      <c r="C20" s="131" t="s">
        <v>165</v>
      </c>
      <c r="D20" s="131"/>
      <c r="E20" s="111">
        <v>500</v>
      </c>
      <c r="F20" s="131"/>
      <c r="G20" s="131"/>
      <c r="H20" s="131"/>
      <c r="I20" s="131"/>
      <c r="J20" s="131"/>
      <c r="K20" s="131"/>
      <c r="L20" s="131"/>
      <c r="M20" s="131"/>
      <c r="N20" s="131" t="s">
        <v>166</v>
      </c>
      <c r="O20" s="131"/>
      <c r="P20" s="103">
        <v>300</v>
      </c>
    </row>
    <row r="21" spans="1:16" ht="17.5" x14ac:dyDescent="0.45">
      <c r="A21" s="200"/>
      <c r="B21" s="9" t="s">
        <v>144</v>
      </c>
      <c r="C21" s="131" t="s">
        <v>167</v>
      </c>
      <c r="D21" s="131"/>
      <c r="E21" s="111">
        <v>500</v>
      </c>
      <c r="F21" s="131"/>
      <c r="G21" s="131"/>
      <c r="H21" s="131"/>
      <c r="I21" s="131"/>
      <c r="J21" s="131"/>
      <c r="K21" s="131"/>
      <c r="L21" s="131"/>
      <c r="M21" s="131"/>
      <c r="N21" s="131" t="s">
        <v>168</v>
      </c>
      <c r="O21" s="131"/>
      <c r="P21" s="103">
        <v>300</v>
      </c>
    </row>
    <row r="22" spans="1:16" ht="17.5" x14ac:dyDescent="0.45">
      <c r="A22" s="200"/>
      <c r="B22" s="9" t="s">
        <v>147</v>
      </c>
      <c r="C22" s="131" t="s">
        <v>169</v>
      </c>
      <c r="D22" s="131"/>
      <c r="E22" s="61">
        <f>ROUND(AVERAGE(E19:E21),0)</f>
        <v>500</v>
      </c>
      <c r="F22" s="131"/>
      <c r="G22" s="131"/>
      <c r="H22" s="131"/>
      <c r="I22" s="131"/>
      <c r="J22" s="131"/>
      <c r="K22" s="131"/>
      <c r="L22" s="131"/>
      <c r="M22" s="131"/>
      <c r="N22" s="131" t="s">
        <v>170</v>
      </c>
      <c r="O22" s="131"/>
      <c r="P22" s="61">
        <f>ROUND(AVERAGE(P19:P21),0)</f>
        <v>300</v>
      </c>
    </row>
    <row r="23" spans="1:16" x14ac:dyDescent="0.35">
      <c r="A23" s="200"/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</row>
    <row r="24" spans="1:16" ht="16.5" x14ac:dyDescent="0.45">
      <c r="A24" s="200"/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209" t="s">
        <v>171</v>
      </c>
      <c r="O24" s="209"/>
      <c r="P24" s="79">
        <f>ROUND(((E22-P22)/E22),2)</f>
        <v>0.4</v>
      </c>
    </row>
    <row r="25" spans="1:16" x14ac:dyDescent="0.35">
      <c r="A25" s="201"/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</row>
    <row r="26" spans="1:16" x14ac:dyDescent="0.35">
      <c r="A26" s="49" t="s">
        <v>134</v>
      </c>
      <c r="B26" s="9" t="s">
        <v>151</v>
      </c>
      <c r="C26" s="164" t="s">
        <v>136</v>
      </c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</row>
    <row r="27" spans="1:16" ht="17.5" x14ac:dyDescent="0.45">
      <c r="A27" s="199" t="s">
        <v>172</v>
      </c>
      <c r="B27" s="9" t="s">
        <v>173</v>
      </c>
      <c r="C27" s="131" t="s">
        <v>174</v>
      </c>
      <c r="D27" s="131"/>
      <c r="E27" s="111">
        <v>500</v>
      </c>
      <c r="F27" s="131"/>
      <c r="G27" s="131"/>
      <c r="H27" s="131"/>
      <c r="I27" s="131"/>
      <c r="J27" s="131"/>
      <c r="K27" s="131"/>
      <c r="L27" s="131"/>
      <c r="M27" s="131"/>
      <c r="N27" s="131" t="s">
        <v>175</v>
      </c>
      <c r="O27" s="131"/>
      <c r="P27" s="103">
        <v>300</v>
      </c>
    </row>
    <row r="28" spans="1:16" ht="17.5" x14ac:dyDescent="0.45">
      <c r="A28" s="200"/>
      <c r="B28" s="9" t="s">
        <v>176</v>
      </c>
      <c r="C28" s="131" t="s">
        <v>177</v>
      </c>
      <c r="D28" s="131"/>
      <c r="E28" s="111">
        <v>500</v>
      </c>
      <c r="F28" s="131"/>
      <c r="G28" s="131"/>
      <c r="H28" s="131"/>
      <c r="I28" s="131"/>
      <c r="J28" s="131"/>
      <c r="K28" s="131"/>
      <c r="L28" s="131"/>
      <c r="M28" s="131"/>
      <c r="N28" s="131" t="s">
        <v>178</v>
      </c>
      <c r="O28" s="131"/>
      <c r="P28" s="103">
        <v>300</v>
      </c>
    </row>
    <row r="29" spans="1:16" ht="17.5" x14ac:dyDescent="0.45">
      <c r="A29" s="200"/>
      <c r="B29" s="9" t="s">
        <v>179</v>
      </c>
      <c r="C29" s="131" t="s">
        <v>180</v>
      </c>
      <c r="D29" s="131"/>
      <c r="E29" s="111">
        <v>500</v>
      </c>
      <c r="F29" s="131"/>
      <c r="G29" s="131"/>
      <c r="H29" s="131"/>
      <c r="I29" s="131"/>
      <c r="J29" s="131"/>
      <c r="K29" s="131"/>
      <c r="L29" s="131"/>
      <c r="M29" s="131"/>
      <c r="N29" s="131" t="s">
        <v>181</v>
      </c>
      <c r="O29" s="131"/>
      <c r="P29" s="103">
        <v>300</v>
      </c>
    </row>
    <row r="30" spans="1:16" ht="17.5" x14ac:dyDescent="0.45">
      <c r="A30" s="200"/>
      <c r="B30" s="9" t="s">
        <v>182</v>
      </c>
      <c r="C30" s="131" t="s">
        <v>183</v>
      </c>
      <c r="D30" s="131"/>
      <c r="E30" s="61">
        <f>ROUND(AVERAGE(E27:E29),0)</f>
        <v>500</v>
      </c>
      <c r="F30" s="131"/>
      <c r="G30" s="131"/>
      <c r="H30" s="131"/>
      <c r="I30" s="131"/>
      <c r="J30" s="131"/>
      <c r="K30" s="131"/>
      <c r="L30" s="131"/>
      <c r="M30" s="131"/>
      <c r="N30" s="131" t="s">
        <v>184</v>
      </c>
      <c r="O30" s="131"/>
      <c r="P30" s="61">
        <f>ROUND(AVERAGE(P27:P29),0)</f>
        <v>300</v>
      </c>
    </row>
    <row r="31" spans="1:16" x14ac:dyDescent="0.35">
      <c r="A31" s="200"/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</row>
    <row r="32" spans="1:16" ht="16.5" x14ac:dyDescent="0.45">
      <c r="A32" s="200"/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209" t="s">
        <v>185</v>
      </c>
      <c r="O32" s="209"/>
      <c r="P32" s="79">
        <f>ROUND(((E30-P30)/E30),2)</f>
        <v>0.4</v>
      </c>
    </row>
    <row r="33" spans="1:16" x14ac:dyDescent="0.35">
      <c r="A33" s="201"/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</row>
    <row r="34" spans="1:16" x14ac:dyDescent="0.35">
      <c r="A34" s="49" t="s">
        <v>186</v>
      </c>
      <c r="B34" s="9" t="s">
        <v>151</v>
      </c>
      <c r="C34" s="164" t="s">
        <v>136</v>
      </c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</row>
    <row r="35" spans="1:16" ht="17.5" x14ac:dyDescent="0.45">
      <c r="A35" s="199" t="s">
        <v>187</v>
      </c>
      <c r="B35" s="9" t="s">
        <v>173</v>
      </c>
      <c r="C35" s="131" t="s">
        <v>188</v>
      </c>
      <c r="D35" s="131"/>
      <c r="E35" s="111">
        <v>500</v>
      </c>
      <c r="F35" s="131"/>
      <c r="G35" s="131"/>
      <c r="H35" s="131"/>
      <c r="I35" s="131"/>
      <c r="J35" s="131"/>
      <c r="K35" s="131"/>
      <c r="L35" s="131"/>
      <c r="M35" s="131"/>
      <c r="N35" s="131" t="s">
        <v>189</v>
      </c>
      <c r="O35" s="131"/>
      <c r="P35" s="103">
        <v>300</v>
      </c>
    </row>
    <row r="36" spans="1:16" ht="17.5" x14ac:dyDescent="0.45">
      <c r="A36" s="200"/>
      <c r="B36" s="9" t="s">
        <v>176</v>
      </c>
      <c r="C36" s="131" t="s">
        <v>190</v>
      </c>
      <c r="D36" s="131"/>
      <c r="E36" s="111">
        <v>500</v>
      </c>
      <c r="F36" s="131"/>
      <c r="G36" s="131"/>
      <c r="H36" s="131"/>
      <c r="I36" s="131"/>
      <c r="J36" s="131"/>
      <c r="K36" s="131"/>
      <c r="L36" s="131"/>
      <c r="M36" s="131"/>
      <c r="N36" s="131" t="s">
        <v>191</v>
      </c>
      <c r="O36" s="131"/>
      <c r="P36" s="103">
        <v>300</v>
      </c>
    </row>
    <row r="37" spans="1:16" ht="17.5" x14ac:dyDescent="0.45">
      <c r="A37" s="200"/>
      <c r="B37" s="9" t="s">
        <v>179</v>
      </c>
      <c r="C37" s="131" t="s">
        <v>192</v>
      </c>
      <c r="D37" s="131"/>
      <c r="E37" s="111">
        <v>500</v>
      </c>
      <c r="F37" s="131"/>
      <c r="G37" s="131"/>
      <c r="H37" s="131"/>
      <c r="I37" s="131"/>
      <c r="J37" s="131"/>
      <c r="K37" s="131"/>
      <c r="L37" s="131"/>
      <c r="M37" s="131"/>
      <c r="N37" s="131" t="s">
        <v>193</v>
      </c>
      <c r="O37" s="131"/>
      <c r="P37" s="103">
        <v>300</v>
      </c>
    </row>
    <row r="38" spans="1:16" ht="17.5" x14ac:dyDescent="0.45">
      <c r="A38" s="200"/>
      <c r="B38" s="9" t="s">
        <v>194</v>
      </c>
      <c r="C38" s="131" t="s">
        <v>195</v>
      </c>
      <c r="D38" s="131"/>
      <c r="E38" s="61">
        <f>ROUND(AVERAGE(E35:E37),0)</f>
        <v>500</v>
      </c>
      <c r="F38" s="131"/>
      <c r="G38" s="131"/>
      <c r="H38" s="131"/>
      <c r="I38" s="131"/>
      <c r="J38" s="131"/>
      <c r="K38" s="131"/>
      <c r="L38" s="131"/>
      <c r="M38" s="131"/>
      <c r="N38" s="131" t="s">
        <v>196</v>
      </c>
      <c r="O38" s="131"/>
      <c r="P38" s="61">
        <f>ROUND(AVERAGE(P35:P37),0)</f>
        <v>300</v>
      </c>
    </row>
    <row r="39" spans="1:16" x14ac:dyDescent="0.35">
      <c r="A39" s="200"/>
      <c r="B39" s="131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  <c r="P39" s="131"/>
    </row>
    <row r="40" spans="1:16" ht="16.5" x14ac:dyDescent="0.45">
      <c r="A40" s="200"/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209" t="s">
        <v>197</v>
      </c>
      <c r="O40" s="209"/>
      <c r="P40" s="79">
        <f>ROUND(((E38-P38)/E38),2)</f>
        <v>0.4</v>
      </c>
    </row>
    <row r="41" spans="1:16" x14ac:dyDescent="0.35">
      <c r="A41" s="201"/>
      <c r="B41" s="131"/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</row>
    <row r="42" spans="1:16" x14ac:dyDescent="0.35">
      <c r="A42" s="49" t="s">
        <v>186</v>
      </c>
      <c r="B42" s="9" t="s">
        <v>151</v>
      </c>
      <c r="C42" s="164" t="s">
        <v>136</v>
      </c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</row>
    <row r="43" spans="1:16" ht="17.5" x14ac:dyDescent="0.45">
      <c r="A43" s="199" t="s">
        <v>198</v>
      </c>
      <c r="B43" s="9" t="s">
        <v>173</v>
      </c>
      <c r="C43" s="131" t="s">
        <v>199</v>
      </c>
      <c r="D43" s="131"/>
      <c r="E43" s="111">
        <v>500</v>
      </c>
      <c r="F43" s="131"/>
      <c r="G43" s="131"/>
      <c r="H43" s="131"/>
      <c r="I43" s="131"/>
      <c r="J43" s="131"/>
      <c r="K43" s="131"/>
      <c r="L43" s="131"/>
      <c r="M43" s="131"/>
      <c r="N43" s="131" t="s">
        <v>200</v>
      </c>
      <c r="O43" s="131"/>
      <c r="P43" s="103">
        <v>300</v>
      </c>
    </row>
    <row r="44" spans="1:16" ht="17.5" x14ac:dyDescent="0.45">
      <c r="A44" s="200"/>
      <c r="B44" s="9" t="s">
        <v>176</v>
      </c>
      <c r="C44" s="131" t="s">
        <v>201</v>
      </c>
      <c r="D44" s="131"/>
      <c r="E44" s="111">
        <v>500</v>
      </c>
      <c r="F44" s="131"/>
      <c r="G44" s="131"/>
      <c r="H44" s="131"/>
      <c r="I44" s="131"/>
      <c r="J44" s="131"/>
      <c r="K44" s="131"/>
      <c r="L44" s="131"/>
      <c r="M44" s="131"/>
      <c r="N44" s="131" t="s">
        <v>202</v>
      </c>
      <c r="O44" s="131"/>
      <c r="P44" s="103">
        <v>300</v>
      </c>
    </row>
    <row r="45" spans="1:16" ht="17.5" x14ac:dyDescent="0.45">
      <c r="A45" s="200"/>
      <c r="B45" s="9" t="s">
        <v>179</v>
      </c>
      <c r="C45" s="131" t="s">
        <v>203</v>
      </c>
      <c r="D45" s="131"/>
      <c r="E45" s="111">
        <v>500</v>
      </c>
      <c r="F45" s="131"/>
      <c r="G45" s="131"/>
      <c r="H45" s="131"/>
      <c r="I45" s="131"/>
      <c r="J45" s="131"/>
      <c r="K45" s="131"/>
      <c r="L45" s="131"/>
      <c r="M45" s="131"/>
      <c r="N45" s="131" t="s">
        <v>204</v>
      </c>
      <c r="O45" s="131"/>
      <c r="P45" s="103">
        <v>300</v>
      </c>
    </row>
    <row r="46" spans="1:16" ht="17.5" x14ac:dyDescent="0.45">
      <c r="A46" s="200"/>
      <c r="B46" s="9" t="s">
        <v>182</v>
      </c>
      <c r="C46" s="131" t="s">
        <v>205</v>
      </c>
      <c r="D46" s="131"/>
      <c r="E46" s="61">
        <f>ROUND(AVERAGE(E43:E45),0)</f>
        <v>500</v>
      </c>
      <c r="F46" s="131"/>
      <c r="G46" s="131"/>
      <c r="H46" s="131"/>
      <c r="I46" s="131"/>
      <c r="J46" s="131"/>
      <c r="K46" s="131"/>
      <c r="L46" s="131"/>
      <c r="M46" s="131"/>
      <c r="N46" s="131" t="s">
        <v>206</v>
      </c>
      <c r="O46" s="131"/>
      <c r="P46" s="61">
        <f>ROUND(AVERAGE(P43:P45),0)</f>
        <v>300</v>
      </c>
    </row>
    <row r="47" spans="1:16" x14ac:dyDescent="0.35">
      <c r="A47" s="200"/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202"/>
      <c r="O47" s="203"/>
      <c r="P47" s="204"/>
    </row>
    <row r="48" spans="1:16" ht="16.5" x14ac:dyDescent="0.45">
      <c r="A48" s="200"/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209" t="s">
        <v>207</v>
      </c>
      <c r="O48" s="209"/>
      <c r="P48" s="79">
        <f>ROUND(((E46-P46)/E46),2)</f>
        <v>0.4</v>
      </c>
    </row>
    <row r="49" spans="1:16" x14ac:dyDescent="0.35">
      <c r="A49" s="201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202"/>
      <c r="O49" s="203"/>
      <c r="P49" s="204"/>
    </row>
    <row r="52" spans="1:16" x14ac:dyDescent="0.35">
      <c r="A52" s="24" t="s">
        <v>208</v>
      </c>
      <c r="B52" s="24" t="s">
        <v>209</v>
      </c>
      <c r="C52" s="63">
        <f>ROUND(0.4*1/3*(P8+P16+P24)+0.6*1/3*(P32+P40+P48),2)</f>
        <v>0.4</v>
      </c>
    </row>
    <row r="54" spans="1:16" ht="15" thickBot="1" x14ac:dyDescent="0.4"/>
    <row r="55" spans="1:16" ht="14.5" customHeight="1" x14ac:dyDescent="0.35">
      <c r="A55" s="190" t="s">
        <v>127</v>
      </c>
      <c r="B55" s="191"/>
      <c r="C55" s="191"/>
      <c r="D55" s="192"/>
    </row>
    <row r="56" spans="1:16" ht="14.5" customHeight="1" x14ac:dyDescent="0.35">
      <c r="A56" s="85"/>
      <c r="B56" s="193" t="s">
        <v>128</v>
      </c>
      <c r="C56" s="194"/>
      <c r="D56" s="195"/>
    </row>
    <row r="57" spans="1:16" ht="14.5" customHeight="1" x14ac:dyDescent="0.35">
      <c r="A57" s="86"/>
      <c r="B57" s="193" t="s">
        <v>129</v>
      </c>
      <c r="C57" s="194"/>
      <c r="D57" s="195"/>
    </row>
    <row r="58" spans="1:16" ht="14.5" customHeight="1" x14ac:dyDescent="0.35">
      <c r="A58" s="87"/>
      <c r="B58" s="193" t="s">
        <v>130</v>
      </c>
      <c r="C58" s="194"/>
      <c r="D58" s="195"/>
    </row>
    <row r="59" spans="1:16" ht="14.5" customHeight="1" thickBot="1" x14ac:dyDescent="0.4">
      <c r="A59" s="88"/>
      <c r="B59" s="196" t="s">
        <v>210</v>
      </c>
      <c r="C59" s="197"/>
      <c r="D59" s="198"/>
    </row>
  </sheetData>
  <sheetProtection algorithmName="SHA-512" hashValue="dk262GqgrQyA1rhuCIIcxnBrYTRoSIFWk0KFE5PbDNPbdfF5Phwz8Vgtvm4Pp8GJEqs1te99HSjafMITK/EvJg==" saltValue="cK0eFih7jTH0IL33WAJPuw==" spinCount="100000" sheet="1" objects="1" scenarios="1"/>
  <mergeCells count="97">
    <mergeCell ref="N40:O40"/>
    <mergeCell ref="N32:O32"/>
    <mergeCell ref="N30:O30"/>
    <mergeCell ref="N29:O29"/>
    <mergeCell ref="N28:O28"/>
    <mergeCell ref="C42:P42"/>
    <mergeCell ref="B47:M49"/>
    <mergeCell ref="F43:M46"/>
    <mergeCell ref="N43:O43"/>
    <mergeCell ref="N44:O44"/>
    <mergeCell ref="N45:O45"/>
    <mergeCell ref="N46:O46"/>
    <mergeCell ref="N48:O48"/>
    <mergeCell ref="C43:D43"/>
    <mergeCell ref="C44:D44"/>
    <mergeCell ref="C45:D45"/>
    <mergeCell ref="C46:D46"/>
    <mergeCell ref="N16:O16"/>
    <mergeCell ref="B31:M33"/>
    <mergeCell ref="N31:P31"/>
    <mergeCell ref="N33:P33"/>
    <mergeCell ref="C34:P34"/>
    <mergeCell ref="N17:P17"/>
    <mergeCell ref="C18:P18"/>
    <mergeCell ref="F19:M22"/>
    <mergeCell ref="B23:M25"/>
    <mergeCell ref="N23:P23"/>
    <mergeCell ref="N25:P25"/>
    <mergeCell ref="N24:O24"/>
    <mergeCell ref="N19:O19"/>
    <mergeCell ref="N20:O20"/>
    <mergeCell ref="N21:O21"/>
    <mergeCell ref="N22:O22"/>
    <mergeCell ref="N11:O11"/>
    <mergeCell ref="N12:O12"/>
    <mergeCell ref="N13:O13"/>
    <mergeCell ref="N14:O14"/>
    <mergeCell ref="N15:P15"/>
    <mergeCell ref="F3:M6"/>
    <mergeCell ref="B7:M9"/>
    <mergeCell ref="C10:P10"/>
    <mergeCell ref="C2:P2"/>
    <mergeCell ref="C1:D1"/>
    <mergeCell ref="N3:O3"/>
    <mergeCell ref="N1:O1"/>
    <mergeCell ref="N4:O4"/>
    <mergeCell ref="N5:O5"/>
    <mergeCell ref="N6:O6"/>
    <mergeCell ref="N8:O8"/>
    <mergeCell ref="N7:P7"/>
    <mergeCell ref="N9:P9"/>
    <mergeCell ref="A3:A9"/>
    <mergeCell ref="C3:D3"/>
    <mergeCell ref="C4:D4"/>
    <mergeCell ref="C5:D5"/>
    <mergeCell ref="C6:D6"/>
    <mergeCell ref="A11:A17"/>
    <mergeCell ref="C11:D11"/>
    <mergeCell ref="C12:D12"/>
    <mergeCell ref="C13:D13"/>
    <mergeCell ref="C14:D14"/>
    <mergeCell ref="B15:M17"/>
    <mergeCell ref="F11:M14"/>
    <mergeCell ref="A19:A25"/>
    <mergeCell ref="C19:D19"/>
    <mergeCell ref="C20:D20"/>
    <mergeCell ref="C21:D21"/>
    <mergeCell ref="C22:D22"/>
    <mergeCell ref="A27:A33"/>
    <mergeCell ref="C29:D29"/>
    <mergeCell ref="C30:D30"/>
    <mergeCell ref="C26:P26"/>
    <mergeCell ref="F27:M30"/>
    <mergeCell ref="N27:O27"/>
    <mergeCell ref="C28:D28"/>
    <mergeCell ref="C27:D27"/>
    <mergeCell ref="A43:A49"/>
    <mergeCell ref="N47:P47"/>
    <mergeCell ref="N49:P49"/>
    <mergeCell ref="A35:A41"/>
    <mergeCell ref="C35:D35"/>
    <mergeCell ref="C36:D36"/>
    <mergeCell ref="C37:D37"/>
    <mergeCell ref="C38:D38"/>
    <mergeCell ref="F35:M38"/>
    <mergeCell ref="N35:O35"/>
    <mergeCell ref="N36:O36"/>
    <mergeCell ref="N37:O37"/>
    <mergeCell ref="N38:O38"/>
    <mergeCell ref="B39:M41"/>
    <mergeCell ref="N39:P39"/>
    <mergeCell ref="N41:P41"/>
    <mergeCell ref="A55:D55"/>
    <mergeCell ref="B56:D56"/>
    <mergeCell ref="B57:D57"/>
    <mergeCell ref="B58:D58"/>
    <mergeCell ref="B59:D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84" zoomScaleNormal="70" workbookViewId="0">
      <selection activeCell="O16" sqref="O16"/>
    </sheetView>
  </sheetViews>
  <sheetFormatPr defaultRowHeight="14.5" x14ac:dyDescent="0.35"/>
  <cols>
    <col min="1" max="1" width="42.453125" bestFit="1" customWidth="1"/>
    <col min="2" max="12" width="7.453125" customWidth="1"/>
    <col min="13" max="13" width="6.81640625" customWidth="1"/>
    <col min="14" max="14" width="6.453125" customWidth="1"/>
  </cols>
  <sheetData>
    <row r="1" spans="1:14" x14ac:dyDescent="0.35">
      <c r="A1" s="9" t="s">
        <v>9</v>
      </c>
      <c r="B1" s="202" t="s">
        <v>211</v>
      </c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4"/>
    </row>
    <row r="2" spans="1:14" x14ac:dyDescent="0.35">
      <c r="A2" s="24" t="s">
        <v>6</v>
      </c>
      <c r="B2" s="205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08"/>
    </row>
    <row r="3" spans="1:14" ht="16.5" x14ac:dyDescent="0.35">
      <c r="A3" s="9" t="s">
        <v>135</v>
      </c>
      <c r="B3" s="202" t="s">
        <v>136</v>
      </c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4"/>
    </row>
    <row r="4" spans="1:14" ht="16.5" x14ac:dyDescent="0.45">
      <c r="A4" s="9" t="s">
        <v>212</v>
      </c>
      <c r="B4" s="217" t="s">
        <v>213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2"/>
      <c r="N4" s="112">
        <v>400</v>
      </c>
    </row>
    <row r="5" spans="1:14" ht="16.5" x14ac:dyDescent="0.45">
      <c r="A5" s="9" t="s">
        <v>214</v>
      </c>
      <c r="B5" s="217" t="s">
        <v>215</v>
      </c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2"/>
      <c r="N5" s="112">
        <v>650</v>
      </c>
    </row>
    <row r="6" spans="1:14" ht="16.5" x14ac:dyDescent="0.45">
      <c r="A6" s="9" t="s">
        <v>15</v>
      </c>
      <c r="B6" s="217" t="s">
        <v>17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2"/>
      <c r="N6" s="58">
        <v>900</v>
      </c>
    </row>
    <row r="7" spans="1:14" ht="16.5" x14ac:dyDescent="0.45">
      <c r="A7" s="9" t="s">
        <v>216</v>
      </c>
      <c r="B7" s="217" t="s">
        <v>21</v>
      </c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2"/>
      <c r="N7" s="58">
        <v>900</v>
      </c>
    </row>
    <row r="8" spans="1:14" ht="16.5" x14ac:dyDescent="0.45">
      <c r="A8" s="9" t="s">
        <v>23</v>
      </c>
      <c r="B8" s="217" t="s">
        <v>25</v>
      </c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2"/>
      <c r="N8" s="58">
        <v>900</v>
      </c>
    </row>
    <row r="9" spans="1:14" ht="16.5" x14ac:dyDescent="0.45">
      <c r="A9" s="9" t="s">
        <v>217</v>
      </c>
      <c r="B9" s="217" t="s">
        <v>29</v>
      </c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2"/>
      <c r="N9" s="58">
        <v>900</v>
      </c>
    </row>
    <row r="10" spans="1:14" ht="16.5" x14ac:dyDescent="0.45">
      <c r="A10" s="9" t="s">
        <v>31</v>
      </c>
      <c r="B10" s="217" t="s">
        <v>33</v>
      </c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2"/>
      <c r="N10" s="58">
        <v>900</v>
      </c>
    </row>
    <row r="11" spans="1:14" ht="16.5" x14ac:dyDescent="0.45">
      <c r="A11" s="9" t="s">
        <v>218</v>
      </c>
      <c r="B11" s="217" t="s">
        <v>37</v>
      </c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2"/>
      <c r="N11" s="58">
        <v>900</v>
      </c>
    </row>
    <row r="12" spans="1:14" ht="16.5" x14ac:dyDescent="0.45">
      <c r="A12" s="9" t="s">
        <v>219</v>
      </c>
      <c r="B12" s="217" t="s">
        <v>220</v>
      </c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2"/>
      <c r="N12" s="51">
        <f>ROUND(AVERAGE(N6:N11),0)</f>
        <v>900</v>
      </c>
    </row>
    <row r="13" spans="1:14" ht="16.5" x14ac:dyDescent="0.45">
      <c r="A13" s="9" t="s">
        <v>221</v>
      </c>
      <c r="B13" s="222" t="s">
        <v>222</v>
      </c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4"/>
      <c r="N13" s="62">
        <f>ROUND((N5-N4)/(N12-N4),2)</f>
        <v>0.5</v>
      </c>
    </row>
    <row r="14" spans="1:14" x14ac:dyDescent="0.35">
      <c r="A14" s="24" t="s">
        <v>7</v>
      </c>
      <c r="B14" s="205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08"/>
    </row>
    <row r="15" spans="1:14" ht="16.5" x14ac:dyDescent="0.35">
      <c r="A15" s="9" t="s">
        <v>135</v>
      </c>
      <c r="B15" s="202" t="s">
        <v>136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4"/>
    </row>
    <row r="16" spans="1:14" ht="16.5" x14ac:dyDescent="0.45">
      <c r="A16" s="9" t="s">
        <v>212</v>
      </c>
      <c r="B16" s="217" t="s">
        <v>213</v>
      </c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2"/>
      <c r="N16" s="112">
        <v>400</v>
      </c>
    </row>
    <row r="17" spans="1:14" ht="16.5" x14ac:dyDescent="0.45">
      <c r="A17" s="9" t="s">
        <v>214</v>
      </c>
      <c r="B17" s="217" t="s">
        <v>215</v>
      </c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2"/>
      <c r="N17" s="112">
        <v>650</v>
      </c>
    </row>
    <row r="18" spans="1:14" ht="16.5" x14ac:dyDescent="0.45">
      <c r="A18" s="9" t="s">
        <v>15</v>
      </c>
      <c r="B18" s="217" t="s">
        <v>18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2"/>
      <c r="N18" s="58">
        <v>900</v>
      </c>
    </row>
    <row r="19" spans="1:14" ht="16.5" x14ac:dyDescent="0.45">
      <c r="A19" s="9" t="s">
        <v>216</v>
      </c>
      <c r="B19" s="217" t="s">
        <v>22</v>
      </c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2"/>
      <c r="N19" s="58">
        <v>900</v>
      </c>
    </row>
    <row r="20" spans="1:14" ht="16.5" x14ac:dyDescent="0.45">
      <c r="A20" s="9" t="s">
        <v>23</v>
      </c>
      <c r="B20" s="217" t="s">
        <v>26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2"/>
      <c r="N20" s="58">
        <v>900</v>
      </c>
    </row>
    <row r="21" spans="1:14" ht="16.5" x14ac:dyDescent="0.45">
      <c r="A21" s="9" t="s">
        <v>217</v>
      </c>
      <c r="B21" s="217" t="s">
        <v>30</v>
      </c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2"/>
      <c r="N21" s="58">
        <v>900</v>
      </c>
    </row>
    <row r="22" spans="1:14" ht="16.5" x14ac:dyDescent="0.45">
      <c r="A22" s="9" t="s">
        <v>31</v>
      </c>
      <c r="B22" s="217" t="s">
        <v>34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2"/>
      <c r="N22" s="58">
        <v>900</v>
      </c>
    </row>
    <row r="23" spans="1:14" ht="16.5" x14ac:dyDescent="0.45">
      <c r="A23" s="9" t="s">
        <v>218</v>
      </c>
      <c r="B23" s="217" t="s">
        <v>38</v>
      </c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2"/>
      <c r="N23" s="58">
        <v>900</v>
      </c>
    </row>
    <row r="24" spans="1:14" ht="16.5" x14ac:dyDescent="0.45">
      <c r="A24" s="9" t="s">
        <v>219</v>
      </c>
      <c r="B24" s="217" t="s">
        <v>223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2"/>
      <c r="N24" s="51">
        <f>ROUND(AVERAGE(N18:N23),0)</f>
        <v>900</v>
      </c>
    </row>
    <row r="25" spans="1:14" ht="16.5" x14ac:dyDescent="0.45">
      <c r="A25" s="9" t="s">
        <v>221</v>
      </c>
      <c r="B25" s="218" t="s">
        <v>224</v>
      </c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20"/>
      <c r="N25" s="62">
        <f>ROUND((N17-N16)/(N24-N16),2)</f>
        <v>0.5</v>
      </c>
    </row>
    <row r="27" spans="1:14" ht="16.5" x14ac:dyDescent="0.45">
      <c r="A27" s="24" t="s">
        <v>225</v>
      </c>
      <c r="B27" s="218" t="s">
        <v>226</v>
      </c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20"/>
      <c r="N27" s="63">
        <f>ROUND((0.4*N13+0.6*N25),2)</f>
        <v>0.5</v>
      </c>
    </row>
    <row r="29" spans="1:14" ht="15" thickBot="1" x14ac:dyDescent="0.4"/>
    <row r="30" spans="1:14" x14ac:dyDescent="0.35">
      <c r="A30" s="214" t="s">
        <v>127</v>
      </c>
      <c r="B30" s="215"/>
      <c r="C30" s="215"/>
      <c r="D30" s="215"/>
      <c r="E30" s="215"/>
      <c r="F30" s="215"/>
      <c r="G30" s="215"/>
      <c r="H30" s="215"/>
      <c r="I30" s="215"/>
      <c r="J30" s="215"/>
      <c r="K30" s="216"/>
    </row>
    <row r="31" spans="1:14" x14ac:dyDescent="0.35">
      <c r="A31" s="74"/>
      <c r="B31" s="212" t="s">
        <v>128</v>
      </c>
      <c r="C31" s="212"/>
      <c r="D31" s="212"/>
      <c r="E31" s="212"/>
      <c r="F31" s="212"/>
      <c r="G31" s="212"/>
      <c r="H31" s="212"/>
      <c r="I31" s="212"/>
      <c r="J31" s="212"/>
      <c r="K31" s="213"/>
    </row>
    <row r="32" spans="1:14" x14ac:dyDescent="0.35">
      <c r="A32" s="75"/>
      <c r="B32" s="212" t="s">
        <v>129</v>
      </c>
      <c r="C32" s="212"/>
      <c r="D32" s="212"/>
      <c r="E32" s="212"/>
      <c r="F32" s="212"/>
      <c r="G32" s="212"/>
      <c r="H32" s="212"/>
      <c r="I32" s="212"/>
      <c r="J32" s="212"/>
      <c r="K32" s="213"/>
    </row>
    <row r="33" spans="1:11" x14ac:dyDescent="0.35">
      <c r="A33" s="90"/>
      <c r="B33" s="212" t="s">
        <v>130</v>
      </c>
      <c r="C33" s="212"/>
      <c r="D33" s="212"/>
      <c r="E33" s="212"/>
      <c r="F33" s="212"/>
      <c r="G33" s="212"/>
      <c r="H33" s="212"/>
      <c r="I33" s="212"/>
      <c r="J33" s="212"/>
      <c r="K33" s="213"/>
    </row>
    <row r="34" spans="1:11" ht="29.15" customHeight="1" thickBot="1" x14ac:dyDescent="0.4">
      <c r="A34" s="91"/>
      <c r="B34" s="210" t="s">
        <v>131</v>
      </c>
      <c r="C34" s="210"/>
      <c r="D34" s="210"/>
      <c r="E34" s="210"/>
      <c r="F34" s="210"/>
      <c r="G34" s="210"/>
      <c r="H34" s="210"/>
      <c r="I34" s="210"/>
      <c r="J34" s="210"/>
      <c r="K34" s="211"/>
    </row>
  </sheetData>
  <sheetProtection algorithmName="SHA-512" hashValue="DpYSI2mrEDMj2YFEhdEMfYDV1dHk4weVaWZCi3zFTqeGlh4YVbSt1M2ZjCVlGOK+UUvTJQqPsdGujl60V35o5A==" saltValue="gJH7smJdZBkAXGnisRhZ0g==" spinCount="100000" sheet="1" objects="1" scenarios="1"/>
  <mergeCells count="31">
    <mergeCell ref="B27:M27"/>
    <mergeCell ref="B1:N1"/>
    <mergeCell ref="B2:N2"/>
    <mergeCell ref="B3:N3"/>
    <mergeCell ref="B4:M4"/>
    <mergeCell ref="B5:M5"/>
    <mergeCell ref="B6:M6"/>
    <mergeCell ref="B7:M7"/>
    <mergeCell ref="B8:M8"/>
    <mergeCell ref="B9:M9"/>
    <mergeCell ref="B10:M10"/>
    <mergeCell ref="B11:M11"/>
    <mergeCell ref="B12:M12"/>
    <mergeCell ref="B13:M13"/>
    <mergeCell ref="B14:N14"/>
    <mergeCell ref="B15:N15"/>
    <mergeCell ref="B16:M16"/>
    <mergeCell ref="B17:M17"/>
    <mergeCell ref="B18:M18"/>
    <mergeCell ref="B19:M19"/>
    <mergeCell ref="B25:M25"/>
    <mergeCell ref="B20:M20"/>
    <mergeCell ref="B21:M21"/>
    <mergeCell ref="B22:M22"/>
    <mergeCell ref="B23:M23"/>
    <mergeCell ref="B24:M24"/>
    <mergeCell ref="B34:K34"/>
    <mergeCell ref="B33:K33"/>
    <mergeCell ref="B32:K32"/>
    <mergeCell ref="B31:K31"/>
    <mergeCell ref="A30:K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opLeftCell="A55" zoomScale="85" zoomScaleNormal="85" workbookViewId="0">
      <selection activeCell="J11" sqref="J11"/>
    </sheetView>
  </sheetViews>
  <sheetFormatPr defaultRowHeight="14.5" x14ac:dyDescent="0.35"/>
  <cols>
    <col min="1" max="1" width="39.7265625" bestFit="1" customWidth="1"/>
    <col min="6" max="6" width="19" customWidth="1"/>
    <col min="7" max="7" width="8.453125" customWidth="1"/>
    <col min="8" max="8" width="12" bestFit="1" customWidth="1"/>
  </cols>
  <sheetData>
    <row r="1" spans="1:8" x14ac:dyDescent="0.35">
      <c r="A1" s="9" t="s">
        <v>1</v>
      </c>
      <c r="B1" s="164" t="s">
        <v>136</v>
      </c>
      <c r="C1" s="164"/>
      <c r="D1" s="164"/>
      <c r="E1" s="164"/>
      <c r="F1" s="164"/>
      <c r="G1" s="164"/>
      <c r="H1" s="164"/>
    </row>
    <row r="2" spans="1:8" ht="16.5" x14ac:dyDescent="0.45">
      <c r="A2" s="9" t="s">
        <v>227</v>
      </c>
      <c r="B2" s="131" t="s">
        <v>228</v>
      </c>
      <c r="C2" s="131"/>
      <c r="D2" s="131"/>
      <c r="E2" s="131"/>
      <c r="F2" s="131"/>
      <c r="G2" s="131"/>
      <c r="H2" s="131"/>
    </row>
    <row r="3" spans="1:8" x14ac:dyDescent="0.35">
      <c r="A3" s="27" t="s">
        <v>229</v>
      </c>
      <c r="B3" s="237" t="s">
        <v>230</v>
      </c>
      <c r="C3" s="237"/>
      <c r="D3" s="237"/>
      <c r="E3" s="237"/>
      <c r="F3" s="237"/>
      <c r="G3" s="237"/>
      <c r="H3" s="237"/>
    </row>
    <row r="4" spans="1:8" ht="17.5" x14ac:dyDescent="0.45">
      <c r="A4" s="25" t="s">
        <v>231</v>
      </c>
      <c r="B4" s="234" t="s">
        <v>232</v>
      </c>
      <c r="C4" s="235"/>
      <c r="D4" s="235"/>
      <c r="E4" s="235"/>
      <c r="F4" s="235"/>
      <c r="G4" s="236"/>
      <c r="H4" s="113">
        <v>-15</v>
      </c>
    </row>
    <row r="5" spans="1:8" ht="30" x14ac:dyDescent="0.45">
      <c r="A5" s="25" t="s">
        <v>233</v>
      </c>
      <c r="B5" s="234" t="s">
        <v>234</v>
      </c>
      <c r="C5" s="235"/>
      <c r="D5" s="235"/>
      <c r="E5" s="235"/>
      <c r="F5" s="235"/>
      <c r="G5" s="236"/>
      <c r="H5" s="113">
        <v>70</v>
      </c>
    </row>
    <row r="6" spans="1:8" ht="17.5" x14ac:dyDescent="0.45">
      <c r="A6" s="25" t="s">
        <v>235</v>
      </c>
      <c r="B6" s="234" t="s">
        <v>236</v>
      </c>
      <c r="C6" s="235"/>
      <c r="D6" s="235"/>
      <c r="E6" s="235"/>
      <c r="F6" s="235"/>
      <c r="G6" s="236"/>
      <c r="H6" s="113">
        <v>21</v>
      </c>
    </row>
    <row r="7" spans="1:8" ht="30" x14ac:dyDescent="0.45">
      <c r="A7" s="25" t="s">
        <v>237</v>
      </c>
      <c r="B7" s="234" t="s">
        <v>238</v>
      </c>
      <c r="C7" s="235"/>
      <c r="D7" s="235"/>
      <c r="E7" s="235"/>
      <c r="F7" s="235"/>
      <c r="G7" s="236"/>
      <c r="H7" s="113">
        <v>40</v>
      </c>
    </row>
    <row r="8" spans="1:8" ht="17.5" x14ac:dyDescent="0.45">
      <c r="A8" s="25" t="s">
        <v>239</v>
      </c>
      <c r="B8" s="234" t="s">
        <v>240</v>
      </c>
      <c r="C8" s="235"/>
      <c r="D8" s="235"/>
      <c r="E8" s="235"/>
      <c r="F8" s="235"/>
      <c r="G8" s="236"/>
      <c r="H8" s="64">
        <v>12</v>
      </c>
    </row>
    <row r="9" spans="1:8" ht="30" x14ac:dyDescent="0.45">
      <c r="A9" s="25" t="s">
        <v>241</v>
      </c>
      <c r="B9" s="234" t="s">
        <v>242</v>
      </c>
      <c r="C9" s="235"/>
      <c r="D9" s="235"/>
      <c r="E9" s="235"/>
      <c r="F9" s="235"/>
      <c r="G9" s="236"/>
      <c r="H9" s="64">
        <v>40</v>
      </c>
    </row>
    <row r="10" spans="1:8" ht="17.5" x14ac:dyDescent="0.45">
      <c r="A10" s="25" t="s">
        <v>243</v>
      </c>
      <c r="B10" s="234" t="s">
        <v>244</v>
      </c>
      <c r="C10" s="235"/>
      <c r="D10" s="235"/>
      <c r="E10" s="235"/>
      <c r="F10" s="235"/>
      <c r="G10" s="236"/>
      <c r="H10" s="64">
        <v>5</v>
      </c>
    </row>
    <row r="11" spans="1:8" ht="30" x14ac:dyDescent="0.45">
      <c r="A11" s="25" t="s">
        <v>245</v>
      </c>
      <c r="B11" s="234" t="s">
        <v>246</v>
      </c>
      <c r="C11" s="235"/>
      <c r="D11" s="235"/>
      <c r="E11" s="235"/>
      <c r="F11" s="235"/>
      <c r="G11" s="236"/>
      <c r="H11" s="64">
        <v>20</v>
      </c>
    </row>
    <row r="12" spans="1:8" ht="30" x14ac:dyDescent="0.45">
      <c r="A12" s="25" t="s">
        <v>247</v>
      </c>
      <c r="B12" s="234" t="s">
        <v>248</v>
      </c>
      <c r="C12" s="235"/>
      <c r="D12" s="235"/>
      <c r="E12" s="235"/>
      <c r="F12" s="235"/>
      <c r="G12" s="236"/>
      <c r="H12" s="64">
        <v>1</v>
      </c>
    </row>
    <row r="13" spans="1:8" ht="17.5" x14ac:dyDescent="0.45">
      <c r="A13" s="26" t="s">
        <v>249</v>
      </c>
      <c r="B13" s="218" t="s">
        <v>250</v>
      </c>
      <c r="C13" s="219"/>
      <c r="D13" s="219"/>
      <c r="E13" s="219"/>
      <c r="F13" s="219"/>
      <c r="G13" s="220"/>
      <c r="H13" s="65">
        <f>(H8-H4)/(H6-H4)*H12</f>
        <v>0.75</v>
      </c>
    </row>
    <row r="14" spans="1:8" x14ac:dyDescent="0.35">
      <c r="A14" s="27" t="s">
        <v>229</v>
      </c>
      <c r="B14" s="237" t="s">
        <v>251</v>
      </c>
      <c r="C14" s="237"/>
      <c r="D14" s="237"/>
      <c r="E14" s="237"/>
      <c r="F14" s="237"/>
      <c r="G14" s="237"/>
      <c r="H14" s="237"/>
    </row>
    <row r="15" spans="1:8" ht="17.5" x14ac:dyDescent="0.45">
      <c r="A15" s="25" t="s">
        <v>231</v>
      </c>
      <c r="B15" s="234" t="s">
        <v>252</v>
      </c>
      <c r="C15" s="235"/>
      <c r="D15" s="235"/>
      <c r="E15" s="235"/>
      <c r="F15" s="235"/>
      <c r="G15" s="236"/>
      <c r="H15" s="112">
        <v>-7</v>
      </c>
    </row>
    <row r="16" spans="1:8" ht="30" x14ac:dyDescent="0.45">
      <c r="A16" s="25" t="s">
        <v>233</v>
      </c>
      <c r="B16" s="234" t="s">
        <v>253</v>
      </c>
      <c r="C16" s="235"/>
      <c r="D16" s="235"/>
      <c r="E16" s="235"/>
      <c r="F16" s="235"/>
      <c r="G16" s="236"/>
      <c r="H16" s="113">
        <v>70</v>
      </c>
    </row>
    <row r="17" spans="1:8" ht="17.5" x14ac:dyDescent="0.45">
      <c r="A17" s="25" t="s">
        <v>235</v>
      </c>
      <c r="B17" s="234" t="s">
        <v>254</v>
      </c>
      <c r="C17" s="235"/>
      <c r="D17" s="235"/>
      <c r="E17" s="235"/>
      <c r="F17" s="235"/>
      <c r="G17" s="236"/>
      <c r="H17" s="113">
        <v>21</v>
      </c>
    </row>
    <row r="18" spans="1:8" ht="30" x14ac:dyDescent="0.45">
      <c r="A18" s="25" t="s">
        <v>237</v>
      </c>
      <c r="B18" s="234" t="s">
        <v>255</v>
      </c>
      <c r="C18" s="235"/>
      <c r="D18" s="235"/>
      <c r="E18" s="235"/>
      <c r="F18" s="235"/>
      <c r="G18" s="236"/>
      <c r="H18" s="113">
        <v>40</v>
      </c>
    </row>
    <row r="19" spans="1:8" ht="17.5" x14ac:dyDescent="0.45">
      <c r="A19" s="25" t="s">
        <v>239</v>
      </c>
      <c r="B19" s="234" t="s">
        <v>256</v>
      </c>
      <c r="C19" s="235"/>
      <c r="D19" s="235"/>
      <c r="E19" s="235"/>
      <c r="F19" s="235"/>
      <c r="G19" s="236"/>
      <c r="H19" s="64">
        <v>14</v>
      </c>
    </row>
    <row r="20" spans="1:8" ht="30" x14ac:dyDescent="0.45">
      <c r="A20" s="25" t="s">
        <v>241</v>
      </c>
      <c r="B20" s="234" t="s">
        <v>257</v>
      </c>
      <c r="C20" s="235"/>
      <c r="D20" s="235"/>
      <c r="E20" s="235"/>
      <c r="F20" s="235"/>
      <c r="G20" s="236"/>
      <c r="H20" s="64">
        <v>40</v>
      </c>
    </row>
    <row r="21" spans="1:8" ht="17.5" x14ac:dyDescent="0.45">
      <c r="A21" s="25" t="s">
        <v>243</v>
      </c>
      <c r="B21" s="234" t="s">
        <v>258</v>
      </c>
      <c r="C21" s="235"/>
      <c r="D21" s="235"/>
      <c r="E21" s="235"/>
      <c r="F21" s="235"/>
      <c r="G21" s="236"/>
      <c r="H21" s="64">
        <v>5</v>
      </c>
    </row>
    <row r="22" spans="1:8" ht="30" x14ac:dyDescent="0.45">
      <c r="A22" s="25" t="s">
        <v>245</v>
      </c>
      <c r="B22" s="234" t="s">
        <v>259</v>
      </c>
      <c r="C22" s="235"/>
      <c r="D22" s="235"/>
      <c r="E22" s="235"/>
      <c r="F22" s="235"/>
      <c r="G22" s="236"/>
      <c r="H22" s="64">
        <v>20</v>
      </c>
    </row>
    <row r="23" spans="1:8" ht="30" x14ac:dyDescent="0.45">
      <c r="A23" s="25" t="s">
        <v>247</v>
      </c>
      <c r="B23" s="234" t="s">
        <v>248</v>
      </c>
      <c r="C23" s="235"/>
      <c r="D23" s="235"/>
      <c r="E23" s="235"/>
      <c r="F23" s="235"/>
      <c r="G23" s="236"/>
      <c r="H23" s="64">
        <v>1</v>
      </c>
    </row>
    <row r="24" spans="1:8" ht="17.5" x14ac:dyDescent="0.45">
      <c r="A24" s="26" t="s">
        <v>260</v>
      </c>
      <c r="B24" s="218" t="s">
        <v>261</v>
      </c>
      <c r="C24" s="219"/>
      <c r="D24" s="219"/>
      <c r="E24" s="219"/>
      <c r="F24" s="219"/>
      <c r="G24" s="220"/>
      <c r="H24" s="65">
        <f>(H19-H15)/(H17-H15)*H23</f>
        <v>0.75</v>
      </c>
    </row>
    <row r="25" spans="1:8" x14ac:dyDescent="0.35">
      <c r="A25" s="27" t="s">
        <v>229</v>
      </c>
      <c r="B25" s="237" t="s">
        <v>262</v>
      </c>
      <c r="C25" s="237"/>
      <c r="D25" s="237"/>
      <c r="E25" s="237"/>
      <c r="F25" s="237"/>
      <c r="G25" s="237"/>
      <c r="H25" s="237"/>
    </row>
    <row r="26" spans="1:8" ht="17.5" x14ac:dyDescent="0.45">
      <c r="A26" s="25" t="s">
        <v>231</v>
      </c>
      <c r="B26" s="234" t="s">
        <v>263</v>
      </c>
      <c r="C26" s="235"/>
      <c r="D26" s="235"/>
      <c r="E26" s="235"/>
      <c r="F26" s="235"/>
      <c r="G26" s="236"/>
      <c r="H26" s="112">
        <v>7</v>
      </c>
    </row>
    <row r="27" spans="1:8" ht="30" x14ac:dyDescent="0.45">
      <c r="A27" s="25" t="s">
        <v>233</v>
      </c>
      <c r="B27" s="234" t="s">
        <v>264</v>
      </c>
      <c r="C27" s="235"/>
      <c r="D27" s="235"/>
      <c r="E27" s="235"/>
      <c r="F27" s="235"/>
      <c r="G27" s="236"/>
      <c r="H27" s="113">
        <v>70</v>
      </c>
    </row>
    <row r="28" spans="1:8" ht="17.5" x14ac:dyDescent="0.45">
      <c r="A28" s="25" t="s">
        <v>235</v>
      </c>
      <c r="B28" s="234" t="s">
        <v>265</v>
      </c>
      <c r="C28" s="235"/>
      <c r="D28" s="235"/>
      <c r="E28" s="235"/>
      <c r="F28" s="235"/>
      <c r="G28" s="236"/>
      <c r="H28" s="113">
        <v>21</v>
      </c>
    </row>
    <row r="29" spans="1:8" ht="30" x14ac:dyDescent="0.45">
      <c r="A29" s="25" t="s">
        <v>237</v>
      </c>
      <c r="B29" s="234" t="s">
        <v>266</v>
      </c>
      <c r="C29" s="235"/>
      <c r="D29" s="235"/>
      <c r="E29" s="235"/>
      <c r="F29" s="235"/>
      <c r="G29" s="236"/>
      <c r="H29" s="113">
        <v>40</v>
      </c>
    </row>
    <row r="30" spans="1:8" ht="17.5" x14ac:dyDescent="0.45">
      <c r="A30" s="25" t="s">
        <v>239</v>
      </c>
      <c r="B30" s="234" t="s">
        <v>267</v>
      </c>
      <c r="C30" s="235"/>
      <c r="D30" s="235"/>
      <c r="E30" s="235"/>
      <c r="F30" s="235"/>
      <c r="G30" s="236"/>
      <c r="H30" s="64">
        <v>19</v>
      </c>
    </row>
    <row r="31" spans="1:8" ht="30" x14ac:dyDescent="0.45">
      <c r="A31" s="25" t="s">
        <v>241</v>
      </c>
      <c r="B31" s="234" t="s">
        <v>268</v>
      </c>
      <c r="C31" s="235"/>
      <c r="D31" s="235"/>
      <c r="E31" s="235"/>
      <c r="F31" s="235"/>
      <c r="G31" s="236"/>
      <c r="H31" s="64">
        <v>40</v>
      </c>
    </row>
    <row r="32" spans="1:8" ht="17.5" x14ac:dyDescent="0.45">
      <c r="A32" s="25" t="s">
        <v>243</v>
      </c>
      <c r="B32" s="234" t="s">
        <v>269</v>
      </c>
      <c r="C32" s="235"/>
      <c r="D32" s="235"/>
      <c r="E32" s="235"/>
      <c r="F32" s="235"/>
      <c r="G32" s="236"/>
      <c r="H32" s="64">
        <v>5</v>
      </c>
    </row>
    <row r="33" spans="1:8" ht="30" x14ac:dyDescent="0.45">
      <c r="A33" s="25" t="s">
        <v>245</v>
      </c>
      <c r="B33" s="234" t="s">
        <v>270</v>
      </c>
      <c r="C33" s="235"/>
      <c r="D33" s="235"/>
      <c r="E33" s="235"/>
      <c r="F33" s="235"/>
      <c r="G33" s="236"/>
      <c r="H33" s="64">
        <v>20</v>
      </c>
    </row>
    <row r="34" spans="1:8" ht="30" x14ac:dyDescent="0.45">
      <c r="A34" s="25" t="s">
        <v>247</v>
      </c>
      <c r="B34" s="234" t="s">
        <v>248</v>
      </c>
      <c r="C34" s="235"/>
      <c r="D34" s="235"/>
      <c r="E34" s="235"/>
      <c r="F34" s="235"/>
      <c r="G34" s="236"/>
      <c r="H34" s="64">
        <v>1</v>
      </c>
    </row>
    <row r="35" spans="1:8" ht="17.5" x14ac:dyDescent="0.45">
      <c r="A35" s="26" t="s">
        <v>271</v>
      </c>
      <c r="B35" s="218" t="s">
        <v>272</v>
      </c>
      <c r="C35" s="219"/>
      <c r="D35" s="219"/>
      <c r="E35" s="219"/>
      <c r="F35" s="219"/>
      <c r="G35" s="220"/>
      <c r="H35" s="65">
        <f>(H30-H26)/(H28-H26)*H34</f>
        <v>0.8571428571428571</v>
      </c>
    </row>
    <row r="36" spans="1:8" x14ac:dyDescent="0.35">
      <c r="A36" s="27" t="s">
        <v>229</v>
      </c>
      <c r="B36" s="237" t="s">
        <v>273</v>
      </c>
      <c r="C36" s="237"/>
      <c r="D36" s="237"/>
      <c r="E36" s="237"/>
      <c r="F36" s="237"/>
      <c r="G36" s="237"/>
      <c r="H36" s="237"/>
    </row>
    <row r="37" spans="1:8" ht="17.5" x14ac:dyDescent="0.45">
      <c r="A37" s="25" t="s">
        <v>231</v>
      </c>
      <c r="B37" s="234" t="s">
        <v>274</v>
      </c>
      <c r="C37" s="235"/>
      <c r="D37" s="235"/>
      <c r="E37" s="235"/>
      <c r="F37" s="235"/>
      <c r="G37" s="236"/>
      <c r="H37" s="112">
        <v>24</v>
      </c>
    </row>
    <row r="38" spans="1:8" ht="30" x14ac:dyDescent="0.45">
      <c r="A38" s="25" t="s">
        <v>233</v>
      </c>
      <c r="B38" s="234" t="s">
        <v>275</v>
      </c>
      <c r="C38" s="235"/>
      <c r="D38" s="235"/>
      <c r="E38" s="235"/>
      <c r="F38" s="235"/>
      <c r="G38" s="236"/>
      <c r="H38" s="113">
        <v>40</v>
      </c>
    </row>
    <row r="39" spans="1:8" ht="17.5" x14ac:dyDescent="0.45">
      <c r="A39" s="25" t="s">
        <v>235</v>
      </c>
      <c r="B39" s="234" t="s">
        <v>276</v>
      </c>
      <c r="C39" s="235"/>
      <c r="D39" s="235"/>
      <c r="E39" s="235"/>
      <c r="F39" s="235"/>
      <c r="G39" s="236"/>
      <c r="H39" s="113">
        <v>21</v>
      </c>
    </row>
    <row r="40" spans="1:8" ht="30" x14ac:dyDescent="0.45">
      <c r="A40" s="25" t="s">
        <v>237</v>
      </c>
      <c r="B40" s="234" t="s">
        <v>277</v>
      </c>
      <c r="C40" s="235"/>
      <c r="D40" s="235"/>
      <c r="E40" s="235"/>
      <c r="F40" s="235"/>
      <c r="G40" s="236"/>
      <c r="H40" s="113">
        <v>40</v>
      </c>
    </row>
    <row r="41" spans="1:8" ht="17.5" x14ac:dyDescent="0.45">
      <c r="A41" s="25" t="s">
        <v>239</v>
      </c>
      <c r="B41" s="234" t="s">
        <v>278</v>
      </c>
      <c r="C41" s="235"/>
      <c r="D41" s="235"/>
      <c r="E41" s="235"/>
      <c r="F41" s="235"/>
      <c r="G41" s="236"/>
      <c r="H41" s="64">
        <v>22.5</v>
      </c>
    </row>
    <row r="42" spans="1:8" ht="30" x14ac:dyDescent="0.45">
      <c r="A42" s="25" t="s">
        <v>241</v>
      </c>
      <c r="B42" s="234" t="s">
        <v>279</v>
      </c>
      <c r="C42" s="235"/>
      <c r="D42" s="235"/>
      <c r="E42" s="235"/>
      <c r="F42" s="235"/>
      <c r="G42" s="236"/>
      <c r="H42" s="64">
        <v>40</v>
      </c>
    </row>
    <row r="43" spans="1:8" ht="17.5" x14ac:dyDescent="0.45">
      <c r="A43" s="25" t="s">
        <v>243</v>
      </c>
      <c r="B43" s="234" t="s">
        <v>280</v>
      </c>
      <c r="C43" s="235"/>
      <c r="D43" s="235"/>
      <c r="E43" s="235"/>
      <c r="F43" s="235"/>
      <c r="G43" s="236"/>
      <c r="H43" s="64">
        <v>5</v>
      </c>
    </row>
    <row r="44" spans="1:8" ht="30" x14ac:dyDescent="0.45">
      <c r="A44" s="25" t="s">
        <v>245</v>
      </c>
      <c r="B44" s="234" t="s">
        <v>281</v>
      </c>
      <c r="C44" s="235"/>
      <c r="D44" s="235"/>
      <c r="E44" s="235"/>
      <c r="F44" s="235"/>
      <c r="G44" s="236"/>
      <c r="H44" s="64">
        <v>20</v>
      </c>
    </row>
    <row r="45" spans="1:8" ht="30" x14ac:dyDescent="0.45">
      <c r="A45" s="25" t="s">
        <v>247</v>
      </c>
      <c r="B45" s="234" t="s">
        <v>248</v>
      </c>
      <c r="C45" s="235"/>
      <c r="D45" s="235"/>
      <c r="E45" s="235"/>
      <c r="F45" s="235"/>
      <c r="G45" s="236"/>
      <c r="H45" s="64">
        <v>1</v>
      </c>
    </row>
    <row r="46" spans="1:8" ht="17.5" x14ac:dyDescent="0.45">
      <c r="A46" s="26" t="s">
        <v>282</v>
      </c>
      <c r="B46" s="218" t="s">
        <v>283</v>
      </c>
      <c r="C46" s="219"/>
      <c r="D46" s="219"/>
      <c r="E46" s="219"/>
      <c r="F46" s="219"/>
      <c r="G46" s="220"/>
      <c r="H46" s="65">
        <f>(H41-H37)/(H39-H37)*H45</f>
        <v>0.5</v>
      </c>
    </row>
    <row r="47" spans="1:8" x14ac:dyDescent="0.35">
      <c r="A47" s="27" t="s">
        <v>229</v>
      </c>
      <c r="B47" s="237" t="s">
        <v>273</v>
      </c>
      <c r="C47" s="237"/>
      <c r="D47" s="237"/>
      <c r="E47" s="237"/>
      <c r="F47" s="237"/>
      <c r="G47" s="237"/>
      <c r="H47" s="237"/>
    </row>
    <row r="48" spans="1:8" ht="17.5" x14ac:dyDescent="0.45">
      <c r="A48" s="25" t="s">
        <v>231</v>
      </c>
      <c r="B48" s="234" t="s">
        <v>284</v>
      </c>
      <c r="C48" s="235"/>
      <c r="D48" s="235"/>
      <c r="E48" s="235"/>
      <c r="F48" s="235"/>
      <c r="G48" s="236"/>
      <c r="H48" s="112">
        <v>28</v>
      </c>
    </row>
    <row r="49" spans="1:10" ht="30" x14ac:dyDescent="0.45">
      <c r="A49" s="25" t="s">
        <v>233</v>
      </c>
      <c r="B49" s="234" t="s">
        <v>285</v>
      </c>
      <c r="C49" s="235"/>
      <c r="D49" s="235"/>
      <c r="E49" s="235"/>
      <c r="F49" s="235"/>
      <c r="G49" s="236"/>
      <c r="H49" s="113">
        <v>40</v>
      </c>
    </row>
    <row r="50" spans="1:10" ht="17.5" x14ac:dyDescent="0.45">
      <c r="A50" s="25" t="s">
        <v>235</v>
      </c>
      <c r="B50" s="234" t="s">
        <v>286</v>
      </c>
      <c r="C50" s="235"/>
      <c r="D50" s="235"/>
      <c r="E50" s="235"/>
      <c r="F50" s="235"/>
      <c r="G50" s="236"/>
      <c r="H50" s="113">
        <v>21</v>
      </c>
    </row>
    <row r="51" spans="1:10" ht="30" x14ac:dyDescent="0.45">
      <c r="A51" s="25" t="s">
        <v>237</v>
      </c>
      <c r="B51" s="234" t="s">
        <v>287</v>
      </c>
      <c r="C51" s="235"/>
      <c r="D51" s="235"/>
      <c r="E51" s="235"/>
      <c r="F51" s="235"/>
      <c r="G51" s="236"/>
      <c r="H51" s="113">
        <v>40</v>
      </c>
    </row>
    <row r="52" spans="1:10" ht="17.5" x14ac:dyDescent="0.45">
      <c r="A52" s="25" t="s">
        <v>239</v>
      </c>
      <c r="B52" s="234" t="s">
        <v>288</v>
      </c>
      <c r="C52" s="235"/>
      <c r="D52" s="235"/>
      <c r="E52" s="235"/>
      <c r="F52" s="235"/>
      <c r="G52" s="236"/>
      <c r="H52" s="64">
        <v>25</v>
      </c>
    </row>
    <row r="53" spans="1:10" ht="30" x14ac:dyDescent="0.45">
      <c r="A53" s="25" t="s">
        <v>241</v>
      </c>
      <c r="B53" s="234" t="s">
        <v>289</v>
      </c>
      <c r="C53" s="235"/>
      <c r="D53" s="235"/>
      <c r="E53" s="235"/>
      <c r="F53" s="235"/>
      <c r="G53" s="236"/>
      <c r="H53" s="64">
        <v>40</v>
      </c>
      <c r="J53" s="124"/>
    </row>
    <row r="54" spans="1:10" ht="17.5" x14ac:dyDescent="0.45">
      <c r="A54" s="25" t="s">
        <v>243</v>
      </c>
      <c r="B54" s="234" t="s">
        <v>290</v>
      </c>
      <c r="C54" s="235"/>
      <c r="D54" s="235"/>
      <c r="E54" s="235"/>
      <c r="F54" s="235"/>
      <c r="G54" s="236"/>
      <c r="H54" s="64">
        <v>5</v>
      </c>
    </row>
    <row r="55" spans="1:10" ht="30" x14ac:dyDescent="0.45">
      <c r="A55" s="25" t="s">
        <v>245</v>
      </c>
      <c r="B55" s="234" t="s">
        <v>291</v>
      </c>
      <c r="C55" s="235"/>
      <c r="D55" s="235"/>
      <c r="E55" s="235"/>
      <c r="F55" s="235"/>
      <c r="G55" s="236"/>
      <c r="H55" s="64">
        <v>20</v>
      </c>
    </row>
    <row r="56" spans="1:10" ht="30" x14ac:dyDescent="0.45">
      <c r="A56" s="25" t="s">
        <v>247</v>
      </c>
      <c r="B56" s="234" t="s">
        <v>248</v>
      </c>
      <c r="C56" s="235"/>
      <c r="D56" s="235"/>
      <c r="E56" s="235"/>
      <c r="F56" s="235"/>
      <c r="G56" s="236"/>
      <c r="H56" s="64">
        <v>1</v>
      </c>
    </row>
    <row r="57" spans="1:10" ht="17.5" x14ac:dyDescent="0.45">
      <c r="A57" s="26" t="s">
        <v>292</v>
      </c>
      <c r="B57" s="218" t="s">
        <v>293</v>
      </c>
      <c r="C57" s="219"/>
      <c r="D57" s="219"/>
      <c r="E57" s="219"/>
      <c r="F57" s="219"/>
      <c r="G57" s="220"/>
      <c r="H57" s="65">
        <f>(H52-H48)/(H50-H48)*H56</f>
        <v>0.42857142857142855</v>
      </c>
    </row>
    <row r="59" spans="1:10" ht="30" x14ac:dyDescent="0.8">
      <c r="A59" s="238" t="s">
        <v>294</v>
      </c>
      <c r="B59" s="239"/>
      <c r="C59" s="239"/>
      <c r="D59" s="239"/>
      <c r="E59" s="239"/>
      <c r="F59" s="240"/>
      <c r="G59" s="29" t="s">
        <v>295</v>
      </c>
      <c r="H59" s="68">
        <f>ROUND(H13*0.3+H24*0.25+H35*0.1+H46*0.1+H57*0.25,1)</f>
        <v>0.7</v>
      </c>
    </row>
    <row r="62" spans="1:10" ht="15" thickBot="1" x14ac:dyDescent="0.4"/>
    <row r="63" spans="1:10" x14ac:dyDescent="0.35">
      <c r="A63" s="231" t="s">
        <v>127</v>
      </c>
      <c r="B63" s="232"/>
      <c r="C63" s="232"/>
      <c r="D63" s="232"/>
      <c r="E63" s="232"/>
      <c r="F63" s="232"/>
      <c r="G63" s="232"/>
      <c r="H63" s="233"/>
    </row>
    <row r="64" spans="1:10" x14ac:dyDescent="0.35">
      <c r="A64" s="74"/>
      <c r="B64" s="225" t="s">
        <v>128</v>
      </c>
      <c r="C64" s="226"/>
      <c r="D64" s="226"/>
      <c r="E64" s="226"/>
      <c r="F64" s="226"/>
      <c r="G64" s="226"/>
      <c r="H64" s="227"/>
    </row>
    <row r="65" spans="1:8" x14ac:dyDescent="0.35">
      <c r="A65" s="75"/>
      <c r="B65" s="225" t="s">
        <v>129</v>
      </c>
      <c r="C65" s="226"/>
      <c r="D65" s="226"/>
      <c r="E65" s="226"/>
      <c r="F65" s="226"/>
      <c r="G65" s="226"/>
      <c r="H65" s="227"/>
    </row>
    <row r="66" spans="1:8" x14ac:dyDescent="0.35">
      <c r="A66" s="90"/>
      <c r="B66" s="225" t="s">
        <v>130</v>
      </c>
      <c r="C66" s="226"/>
      <c r="D66" s="226"/>
      <c r="E66" s="226"/>
      <c r="F66" s="226"/>
      <c r="G66" s="226"/>
      <c r="H66" s="227"/>
    </row>
    <row r="67" spans="1:8" ht="15" customHeight="1" thickBot="1" x14ac:dyDescent="0.4">
      <c r="A67" s="91"/>
      <c r="B67" s="228" t="s">
        <v>131</v>
      </c>
      <c r="C67" s="229"/>
      <c r="D67" s="229"/>
      <c r="E67" s="229"/>
      <c r="F67" s="229"/>
      <c r="G67" s="229"/>
      <c r="H67" s="230"/>
    </row>
  </sheetData>
  <mergeCells count="63">
    <mergeCell ref="B41:G41"/>
    <mergeCell ref="B9:G9"/>
    <mergeCell ref="B10:G10"/>
    <mergeCell ref="B11:G11"/>
    <mergeCell ref="B25:H25"/>
    <mergeCell ref="B19:G19"/>
    <mergeCell ref="B20:G20"/>
    <mergeCell ref="B23:G23"/>
    <mergeCell ref="B24:G24"/>
    <mergeCell ref="B22:G22"/>
    <mergeCell ref="B46:G46"/>
    <mergeCell ref="B36:H36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8:G38"/>
    <mergeCell ref="B39:G39"/>
    <mergeCell ref="B43:G43"/>
    <mergeCell ref="B44:G44"/>
    <mergeCell ref="B3:H3"/>
    <mergeCell ref="B45:G45"/>
    <mergeCell ref="B7:G7"/>
    <mergeCell ref="B57:G57"/>
    <mergeCell ref="A59:F59"/>
    <mergeCell ref="B55:G55"/>
    <mergeCell ref="B56:G56"/>
    <mergeCell ref="B49:G49"/>
    <mergeCell ref="B50:G50"/>
    <mergeCell ref="B51:G51"/>
    <mergeCell ref="B52:G52"/>
    <mergeCell ref="B53:G53"/>
    <mergeCell ref="B54:G54"/>
    <mergeCell ref="B47:H47"/>
    <mergeCell ref="B37:G37"/>
    <mergeCell ref="B40:G40"/>
    <mergeCell ref="B6:G6"/>
    <mergeCell ref="B42:G42"/>
    <mergeCell ref="B8:G8"/>
    <mergeCell ref="B48:G48"/>
    <mergeCell ref="B1:H1"/>
    <mergeCell ref="B4:G4"/>
    <mergeCell ref="B5:G5"/>
    <mergeCell ref="B14:H14"/>
    <mergeCell ref="B21:G21"/>
    <mergeCell ref="B13:G13"/>
    <mergeCell ref="B15:G15"/>
    <mergeCell ref="B16:G16"/>
    <mergeCell ref="B17:G17"/>
    <mergeCell ref="B18:G18"/>
    <mergeCell ref="B12:G12"/>
    <mergeCell ref="B2:H2"/>
    <mergeCell ref="B64:H64"/>
    <mergeCell ref="B65:H65"/>
    <mergeCell ref="B66:H66"/>
    <mergeCell ref="B67:H67"/>
    <mergeCell ref="A63:H63"/>
  </mergeCells>
  <pageMargins left="0.7" right="0.7" top="0.75" bottom="0.75" header="0.3" footer="0.3"/>
  <pageSetup paperSize="257" orientation="portrait" horizontalDpi="203" verticalDpi="20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Normal="100" workbookViewId="0">
      <selection activeCell="A20" sqref="A20:H20"/>
    </sheetView>
  </sheetViews>
  <sheetFormatPr defaultRowHeight="14.5" x14ac:dyDescent="0.35"/>
  <cols>
    <col min="1" max="1" width="38.26953125" bestFit="1" customWidth="1"/>
    <col min="7" max="7" width="11.453125" customWidth="1"/>
    <col min="8" max="8" width="12.26953125" bestFit="1" customWidth="1"/>
  </cols>
  <sheetData>
    <row r="1" spans="1:8" x14ac:dyDescent="0.35">
      <c r="A1" s="9" t="s">
        <v>1</v>
      </c>
      <c r="B1" s="164" t="s">
        <v>136</v>
      </c>
      <c r="C1" s="164"/>
      <c r="D1" s="164"/>
      <c r="E1" s="164"/>
      <c r="F1" s="164"/>
      <c r="G1" s="164"/>
      <c r="H1" s="164"/>
    </row>
    <row r="2" spans="1:8" ht="16.5" x14ac:dyDescent="0.45">
      <c r="A2" s="9" t="s">
        <v>227</v>
      </c>
      <c r="B2" s="131" t="s">
        <v>228</v>
      </c>
      <c r="C2" s="131"/>
      <c r="D2" s="131"/>
      <c r="E2" s="131"/>
      <c r="F2" s="131"/>
      <c r="G2" s="131"/>
      <c r="H2" s="131"/>
    </row>
    <row r="3" spans="1:8" x14ac:dyDescent="0.35">
      <c r="A3" s="237" t="s">
        <v>230</v>
      </c>
      <c r="B3" s="237"/>
      <c r="C3" s="237"/>
      <c r="D3" s="237"/>
      <c r="E3" s="237"/>
      <c r="F3" s="237"/>
      <c r="G3" s="237"/>
      <c r="H3" s="237"/>
    </row>
    <row r="4" spans="1:8" x14ac:dyDescent="0.35">
      <c r="A4" s="24" t="s">
        <v>296</v>
      </c>
      <c r="B4" s="131"/>
      <c r="C4" s="131"/>
      <c r="D4" s="131"/>
      <c r="E4" s="131"/>
      <c r="F4" s="131"/>
      <c r="G4" s="131"/>
      <c r="H4" s="131"/>
    </row>
    <row r="5" spans="1:8" ht="16.5" x14ac:dyDescent="0.45">
      <c r="A5" s="25" t="s">
        <v>297</v>
      </c>
      <c r="B5" s="249" t="s">
        <v>232</v>
      </c>
      <c r="C5" s="249"/>
      <c r="D5" s="249"/>
      <c r="E5" s="249"/>
      <c r="F5" s="249"/>
      <c r="G5" s="249"/>
      <c r="H5" s="112">
        <v>-15</v>
      </c>
    </row>
    <row r="6" spans="1:8" ht="16.5" x14ac:dyDescent="0.45">
      <c r="A6" s="25" t="s">
        <v>298</v>
      </c>
      <c r="B6" s="249" t="s">
        <v>234</v>
      </c>
      <c r="C6" s="249"/>
      <c r="D6" s="249"/>
      <c r="E6" s="249"/>
      <c r="F6" s="249"/>
      <c r="G6" s="249"/>
      <c r="H6" s="112">
        <v>70</v>
      </c>
    </row>
    <row r="7" spans="1:8" ht="16.5" x14ac:dyDescent="0.45">
      <c r="A7" s="25" t="s">
        <v>299</v>
      </c>
      <c r="B7" s="249" t="s">
        <v>300</v>
      </c>
      <c r="C7" s="249"/>
      <c r="D7" s="249"/>
      <c r="E7" s="249"/>
      <c r="F7" s="249"/>
      <c r="G7" s="249"/>
      <c r="H7" s="115">
        <f>EXP((-5674.359/((H5)+273.15))+6.3925247-(0.9677843/100*((H5)+273.15))+(6.2215701/10000000*((H5)+273.15)*((H5)+273.15))+(2.0747825/1000000000*((H5)+273.15)*((H5)+273.15)*((H5)+273.15))+(9.484024/10000000000000*((H5)+273.15)*((H5)+273.15)*((H5)+273.15)*((H5)+273.15))+(4.1635019*LN((H5)+273.15)))</f>
        <v>166.81311740439148</v>
      </c>
    </row>
    <row r="8" spans="1:8" ht="16.5" x14ac:dyDescent="0.45">
      <c r="A8" s="25" t="s">
        <v>301</v>
      </c>
      <c r="B8" s="249" t="s">
        <v>302</v>
      </c>
      <c r="C8" s="249"/>
      <c r="D8" s="249"/>
      <c r="E8" s="249"/>
      <c r="F8" s="249"/>
      <c r="G8" s="249"/>
      <c r="H8" s="116">
        <f>0.622*(H6/100)*(H7)/(101325-((H6/100)*H7))</f>
        <v>7.1763364235279191E-4</v>
      </c>
    </row>
    <row r="9" spans="1:8" x14ac:dyDescent="0.35">
      <c r="A9" s="26" t="s">
        <v>303</v>
      </c>
      <c r="B9" s="150"/>
      <c r="C9" s="150"/>
      <c r="D9" s="150"/>
      <c r="E9" s="150"/>
      <c r="F9" s="150"/>
      <c r="G9" s="150"/>
      <c r="H9" s="9"/>
    </row>
    <row r="10" spans="1:8" ht="16.5" x14ac:dyDescent="0.45">
      <c r="A10" s="25" t="s">
        <v>297</v>
      </c>
      <c r="B10" s="249" t="s">
        <v>240</v>
      </c>
      <c r="C10" s="249"/>
      <c r="D10" s="249"/>
      <c r="E10" s="249"/>
      <c r="F10" s="249"/>
      <c r="G10" s="249"/>
      <c r="H10" s="58">
        <v>12</v>
      </c>
    </row>
    <row r="11" spans="1:8" ht="16.5" x14ac:dyDescent="0.45">
      <c r="A11" s="25" t="s">
        <v>298</v>
      </c>
      <c r="B11" s="249" t="s">
        <v>242</v>
      </c>
      <c r="C11" s="249"/>
      <c r="D11" s="249"/>
      <c r="E11" s="249"/>
      <c r="F11" s="249"/>
      <c r="G11" s="249"/>
      <c r="H11" s="58">
        <v>40</v>
      </c>
    </row>
    <row r="12" spans="1:8" ht="16.5" x14ac:dyDescent="0.45">
      <c r="A12" s="25" t="s">
        <v>299</v>
      </c>
      <c r="B12" s="249" t="s">
        <v>304</v>
      </c>
      <c r="C12" s="249"/>
      <c r="D12" s="249"/>
      <c r="E12" s="249"/>
      <c r="F12" s="249"/>
      <c r="G12" s="249"/>
      <c r="H12" s="80">
        <f>EXP((-5800.2206/((H10)+273.15))+1.3914993-(4.8640239/100*((H10)+273.15))+(4.1764768/100000*((H10)+273.15)*((H10)+273.15))-(1.4452093/100000000*((H10)+273.15)*((H10)+273.15)*((H10)+273.15))+(6.545976*LN((H10)+273.15)))</f>
        <v>1402.6601516707863</v>
      </c>
    </row>
    <row r="13" spans="1:8" ht="16.5" x14ac:dyDescent="0.45">
      <c r="A13" s="25" t="s">
        <v>301</v>
      </c>
      <c r="B13" s="249" t="s">
        <v>305</v>
      </c>
      <c r="C13" s="249"/>
      <c r="D13" s="249"/>
      <c r="E13" s="249"/>
      <c r="F13" s="249"/>
      <c r="G13" s="249"/>
      <c r="H13" s="69">
        <f>0.622*(H11/100)*(H12)/(101325-((H11/100)*H12))</f>
        <v>3.4633606010170933E-3</v>
      </c>
    </row>
    <row r="14" spans="1:8" x14ac:dyDescent="0.35">
      <c r="A14" s="24" t="s">
        <v>306</v>
      </c>
      <c r="B14" s="150"/>
      <c r="C14" s="150"/>
      <c r="D14" s="150"/>
      <c r="E14" s="150"/>
      <c r="F14" s="150"/>
      <c r="G14" s="150"/>
      <c r="H14" s="9"/>
    </row>
    <row r="15" spans="1:8" ht="16.5" x14ac:dyDescent="0.45">
      <c r="A15" s="25" t="s">
        <v>297</v>
      </c>
      <c r="B15" s="249" t="s">
        <v>236</v>
      </c>
      <c r="C15" s="249"/>
      <c r="D15" s="249"/>
      <c r="E15" s="249"/>
      <c r="F15" s="249"/>
      <c r="G15" s="249"/>
      <c r="H15" s="112">
        <v>21</v>
      </c>
    </row>
    <row r="16" spans="1:8" ht="16.5" x14ac:dyDescent="0.45">
      <c r="A16" s="25" t="s">
        <v>298</v>
      </c>
      <c r="B16" s="249" t="s">
        <v>238</v>
      </c>
      <c r="C16" s="249"/>
      <c r="D16" s="249"/>
      <c r="E16" s="249"/>
      <c r="F16" s="249"/>
      <c r="G16" s="249"/>
      <c r="H16" s="112">
        <v>40</v>
      </c>
    </row>
    <row r="17" spans="1:8" ht="16.5" x14ac:dyDescent="0.45">
      <c r="A17" s="25" t="s">
        <v>299</v>
      </c>
      <c r="B17" s="249" t="s">
        <v>304</v>
      </c>
      <c r="C17" s="249"/>
      <c r="D17" s="249"/>
      <c r="E17" s="249"/>
      <c r="F17" s="249"/>
      <c r="G17" s="249"/>
      <c r="H17" s="80">
        <f>EXP((-5800.2206/((H15)+273.15))+1.3914993-(4.8640239/100*((H15)+273.15))+(4.1764768/100000*((H15)+273.15)*((H15)+273.15))-(1.4452093/100000000*((H15)+273.15)*((H15)+273.15)*((H15)+273.15))+(6.545976*LN((H15)+273.15)))</f>
        <v>2487.790134865772</v>
      </c>
    </row>
    <row r="18" spans="1:8" ht="16.5" x14ac:dyDescent="0.45">
      <c r="A18" s="25" t="s">
        <v>301</v>
      </c>
      <c r="B18" s="249" t="s">
        <v>307</v>
      </c>
      <c r="C18" s="249"/>
      <c r="D18" s="249"/>
      <c r="E18" s="249"/>
      <c r="F18" s="249"/>
      <c r="G18" s="249"/>
      <c r="H18" s="69">
        <f>0.622*(H16/100)*(H17)/(101325-((H16/100)*H17))</f>
        <v>6.1692704228324784E-3</v>
      </c>
    </row>
    <row r="19" spans="1:8" ht="16.5" x14ac:dyDescent="0.45">
      <c r="A19" s="26" t="s">
        <v>308</v>
      </c>
      <c r="B19" s="241" t="s">
        <v>309</v>
      </c>
      <c r="C19" s="241"/>
      <c r="D19" s="241"/>
      <c r="E19" s="241"/>
      <c r="F19" s="241"/>
      <c r="G19" s="241"/>
      <c r="H19" s="114">
        <f>ROUND((1-(H18-H13)/H18),2)</f>
        <v>0.56000000000000005</v>
      </c>
    </row>
    <row r="20" spans="1:8" x14ac:dyDescent="0.35">
      <c r="A20" s="237" t="s">
        <v>251</v>
      </c>
      <c r="B20" s="237"/>
      <c r="C20" s="237"/>
      <c r="D20" s="237"/>
      <c r="E20" s="237"/>
      <c r="F20" s="237"/>
      <c r="G20" s="237"/>
      <c r="H20" s="237"/>
    </row>
    <row r="21" spans="1:8" x14ac:dyDescent="0.35">
      <c r="A21" s="24" t="s">
        <v>296</v>
      </c>
      <c r="B21" s="131"/>
      <c r="C21" s="131"/>
      <c r="D21" s="131"/>
      <c r="E21" s="131"/>
      <c r="F21" s="131"/>
      <c r="G21" s="131"/>
      <c r="H21" s="131"/>
    </row>
    <row r="22" spans="1:8" ht="16.5" x14ac:dyDescent="0.45">
      <c r="A22" s="25" t="s">
        <v>297</v>
      </c>
      <c r="B22" s="249" t="s">
        <v>252</v>
      </c>
      <c r="C22" s="249"/>
      <c r="D22" s="249"/>
      <c r="E22" s="249"/>
      <c r="F22" s="249"/>
      <c r="G22" s="249"/>
      <c r="H22" s="112">
        <v>-7</v>
      </c>
    </row>
    <row r="23" spans="1:8" ht="16.5" x14ac:dyDescent="0.45">
      <c r="A23" s="25" t="s">
        <v>298</v>
      </c>
      <c r="B23" s="249" t="s">
        <v>253</v>
      </c>
      <c r="C23" s="249"/>
      <c r="D23" s="249"/>
      <c r="E23" s="249"/>
      <c r="F23" s="249"/>
      <c r="G23" s="249"/>
      <c r="H23" s="112">
        <v>70</v>
      </c>
    </row>
    <row r="24" spans="1:8" ht="16.5" x14ac:dyDescent="0.45">
      <c r="A24" s="25" t="s">
        <v>299</v>
      </c>
      <c r="B24" s="249" t="s">
        <v>310</v>
      </c>
      <c r="C24" s="249"/>
      <c r="D24" s="249"/>
      <c r="E24" s="249"/>
      <c r="F24" s="249"/>
      <c r="G24" s="249"/>
      <c r="H24" s="115">
        <f>EXP((-5674.359/((H22)+273.15))+6.3925247-(0.9677843/100*((H22)+273.15))+(6.2215701/10000000*((H22)+273.15)*((H22)+273.15))+(2.0747825/1000000000*((H22)+273.15)*((H22)+273.15)*((H22)+273.15))+(9.484024/10000000000000*((H22)+273.15)*((H22)+273.15)*((H22)+273.15)*((H22)+273.15))+(4.1635019*LN((H22)+273.15)))</f>
        <v>341.65552740943497</v>
      </c>
    </row>
    <row r="25" spans="1:8" ht="16.5" x14ac:dyDescent="0.45">
      <c r="A25" s="25" t="s">
        <v>301</v>
      </c>
      <c r="B25" s="249" t="s">
        <v>311</v>
      </c>
      <c r="C25" s="249"/>
      <c r="D25" s="249"/>
      <c r="E25" s="249"/>
      <c r="F25" s="249"/>
      <c r="G25" s="249"/>
      <c r="H25" s="117">
        <f>0.622*(H23/100)*(H24)/(101325-((H23/100)*H24))</f>
        <v>1.4715890471897486E-3</v>
      </c>
    </row>
    <row r="26" spans="1:8" x14ac:dyDescent="0.35">
      <c r="A26" s="26" t="s">
        <v>303</v>
      </c>
      <c r="B26" s="150"/>
      <c r="C26" s="150"/>
      <c r="D26" s="150"/>
      <c r="E26" s="150"/>
      <c r="F26" s="150"/>
      <c r="G26" s="150"/>
      <c r="H26" s="9"/>
    </row>
    <row r="27" spans="1:8" ht="16.5" x14ac:dyDescent="0.45">
      <c r="A27" s="25" t="s">
        <v>297</v>
      </c>
      <c r="B27" s="249" t="s">
        <v>256</v>
      </c>
      <c r="C27" s="249"/>
      <c r="D27" s="249"/>
      <c r="E27" s="249"/>
      <c r="F27" s="249"/>
      <c r="G27" s="249"/>
      <c r="H27" s="58">
        <v>14</v>
      </c>
    </row>
    <row r="28" spans="1:8" ht="16.5" x14ac:dyDescent="0.45">
      <c r="A28" s="25" t="s">
        <v>298</v>
      </c>
      <c r="B28" s="249" t="s">
        <v>257</v>
      </c>
      <c r="C28" s="249"/>
      <c r="D28" s="249"/>
      <c r="E28" s="249"/>
      <c r="F28" s="249"/>
      <c r="G28" s="249"/>
      <c r="H28" s="58">
        <v>40</v>
      </c>
    </row>
    <row r="29" spans="1:8" ht="16.5" x14ac:dyDescent="0.45">
      <c r="A29" s="25" t="s">
        <v>299</v>
      </c>
      <c r="B29" s="249" t="s">
        <v>312</v>
      </c>
      <c r="C29" s="249"/>
      <c r="D29" s="249"/>
      <c r="E29" s="249"/>
      <c r="F29" s="249"/>
      <c r="G29" s="249"/>
      <c r="H29" s="80">
        <f>EXP((-5800.2206/((H27)+273.15))+1.3914993-(4.8640239/100*((H27)+273.15))+(4.1764768/100000*((H27)+273.15)*((H27)+273.15))-(1.4452093/100000000*((H27)+273.15)*((H27)+273.15)*((H27)+273.15))+(6.545976*LN((H27)+273.15)))</f>
        <v>1598.7478922754331</v>
      </c>
    </row>
    <row r="30" spans="1:8" ht="16.5" x14ac:dyDescent="0.45">
      <c r="A30" s="25" t="s">
        <v>301</v>
      </c>
      <c r="B30" s="249" t="s">
        <v>313</v>
      </c>
      <c r="C30" s="249"/>
      <c r="D30" s="249"/>
      <c r="E30" s="249"/>
      <c r="F30" s="249"/>
      <c r="G30" s="249"/>
      <c r="H30" s="69">
        <f>0.622*(H28/100)*(H29)/(101325-((H28/100)*H29))</f>
        <v>3.9506033368003762E-3</v>
      </c>
    </row>
    <row r="31" spans="1:8" x14ac:dyDescent="0.35">
      <c r="A31" s="24" t="s">
        <v>306</v>
      </c>
      <c r="B31" s="150"/>
      <c r="C31" s="150"/>
      <c r="D31" s="150"/>
      <c r="E31" s="150"/>
      <c r="F31" s="150"/>
      <c r="G31" s="150"/>
      <c r="H31" s="9"/>
    </row>
    <row r="32" spans="1:8" ht="16.5" x14ac:dyDescent="0.45">
      <c r="A32" s="25" t="s">
        <v>297</v>
      </c>
      <c r="B32" s="249" t="s">
        <v>254</v>
      </c>
      <c r="C32" s="249"/>
      <c r="D32" s="249"/>
      <c r="E32" s="249"/>
      <c r="F32" s="249"/>
      <c r="G32" s="249"/>
      <c r="H32" s="112">
        <v>21</v>
      </c>
    </row>
    <row r="33" spans="1:8" ht="16.5" x14ac:dyDescent="0.45">
      <c r="A33" s="25" t="s">
        <v>298</v>
      </c>
      <c r="B33" s="249" t="s">
        <v>255</v>
      </c>
      <c r="C33" s="249"/>
      <c r="D33" s="249"/>
      <c r="E33" s="249"/>
      <c r="F33" s="249"/>
      <c r="G33" s="249"/>
      <c r="H33" s="112">
        <v>40</v>
      </c>
    </row>
    <row r="34" spans="1:8" ht="16.5" x14ac:dyDescent="0.45">
      <c r="A34" s="25" t="s">
        <v>299</v>
      </c>
      <c r="B34" s="249" t="s">
        <v>312</v>
      </c>
      <c r="C34" s="249"/>
      <c r="D34" s="249"/>
      <c r="E34" s="249"/>
      <c r="F34" s="249"/>
      <c r="G34" s="249"/>
      <c r="H34" s="80">
        <f>EXP((-5800.2206/((H32)+273.15))+1.3914993-(4.8640239/100*((H32)+273.15))+(4.1764768/100000*((H32)+273.15)*((H32)+273.15))-(1.4452093/100000000*((H32)+273.15)*((H32)+273.15)*((H32)+273.15))+(6.545976*LN((H32)+273.15)))</f>
        <v>2487.790134865772</v>
      </c>
    </row>
    <row r="35" spans="1:8" ht="16.5" x14ac:dyDescent="0.45">
      <c r="A35" s="25" t="s">
        <v>301</v>
      </c>
      <c r="B35" s="249" t="s">
        <v>314</v>
      </c>
      <c r="C35" s="249"/>
      <c r="D35" s="249"/>
      <c r="E35" s="249"/>
      <c r="F35" s="249"/>
      <c r="G35" s="249"/>
      <c r="H35" s="69">
        <f>0.622*(H33/100)*(H34)/(101325-((H33/100)*H34))</f>
        <v>6.1692704228324784E-3</v>
      </c>
    </row>
    <row r="36" spans="1:8" ht="16.5" x14ac:dyDescent="0.45">
      <c r="A36" s="26" t="s">
        <v>308</v>
      </c>
      <c r="B36" s="241" t="s">
        <v>315</v>
      </c>
      <c r="C36" s="241"/>
      <c r="D36" s="241"/>
      <c r="E36" s="241"/>
      <c r="F36" s="241"/>
      <c r="G36" s="241"/>
      <c r="H36" s="114">
        <f>ROUND((1-(H35-H30)/H35),2)</f>
        <v>0.64</v>
      </c>
    </row>
    <row r="37" spans="1:8" x14ac:dyDescent="0.35">
      <c r="A37" s="237" t="s">
        <v>262</v>
      </c>
      <c r="B37" s="237"/>
      <c r="C37" s="237"/>
      <c r="D37" s="237"/>
      <c r="E37" s="237"/>
      <c r="F37" s="237"/>
      <c r="G37" s="237"/>
      <c r="H37" s="237"/>
    </row>
    <row r="38" spans="1:8" x14ac:dyDescent="0.35">
      <c r="A38" s="24" t="s">
        <v>296</v>
      </c>
      <c r="B38" s="131"/>
      <c r="C38" s="131"/>
      <c r="D38" s="131"/>
      <c r="E38" s="131"/>
      <c r="F38" s="131"/>
      <c r="G38" s="131"/>
      <c r="H38" s="131"/>
    </row>
    <row r="39" spans="1:8" ht="16.5" x14ac:dyDescent="0.45">
      <c r="A39" s="25" t="s">
        <v>297</v>
      </c>
      <c r="B39" s="249" t="s">
        <v>263</v>
      </c>
      <c r="C39" s="249"/>
      <c r="D39" s="249"/>
      <c r="E39" s="249"/>
      <c r="F39" s="249"/>
      <c r="G39" s="249"/>
      <c r="H39" s="89">
        <v>7</v>
      </c>
    </row>
    <row r="40" spans="1:8" ht="16.5" x14ac:dyDescent="0.45">
      <c r="A40" s="25" t="s">
        <v>298</v>
      </c>
      <c r="B40" s="249" t="s">
        <v>264</v>
      </c>
      <c r="C40" s="249"/>
      <c r="D40" s="249"/>
      <c r="E40" s="249"/>
      <c r="F40" s="249"/>
      <c r="G40" s="249"/>
      <c r="H40" s="89">
        <v>70</v>
      </c>
    </row>
    <row r="41" spans="1:8" ht="16.5" x14ac:dyDescent="0.45">
      <c r="A41" s="25" t="s">
        <v>299</v>
      </c>
      <c r="B41" s="249" t="s">
        <v>316</v>
      </c>
      <c r="C41" s="249"/>
      <c r="D41" s="249"/>
      <c r="E41" s="249"/>
      <c r="F41" s="249"/>
      <c r="G41" s="249"/>
      <c r="H41" s="118">
        <f>EXP((-5800.2206/((H39)+273.15))+1.3914993-(4.8640239/100*((H39)+273.15))+(4.1764768/100000*((H39)+273.15)*((H39)+273.15))-(1.4452093/100000000*((H39)+273.15)*((H39)+273.15)*((H39)+273.15))+(6.545976*LN((H39)+273.15)))</f>
        <v>1002.0087717563106</v>
      </c>
    </row>
    <row r="42" spans="1:8" ht="16.5" x14ac:dyDescent="0.45">
      <c r="A42" s="25" t="s">
        <v>301</v>
      </c>
      <c r="B42" s="249" t="s">
        <v>317</v>
      </c>
      <c r="C42" s="249"/>
      <c r="D42" s="249"/>
      <c r="E42" s="249"/>
      <c r="F42" s="249"/>
      <c r="G42" s="249"/>
      <c r="H42" s="119">
        <f>0.622*(H40/100)*(H41)/(101325-((H40/100)*H41))</f>
        <v>4.3357089772672157E-3</v>
      </c>
    </row>
    <row r="43" spans="1:8" x14ac:dyDescent="0.35">
      <c r="A43" s="26" t="s">
        <v>303</v>
      </c>
      <c r="B43" s="150"/>
      <c r="C43" s="150"/>
      <c r="D43" s="150"/>
      <c r="E43" s="150"/>
      <c r="F43" s="150"/>
      <c r="G43" s="150"/>
      <c r="H43" s="9"/>
    </row>
    <row r="44" spans="1:8" ht="16.5" x14ac:dyDescent="0.45">
      <c r="A44" s="25" t="s">
        <v>297</v>
      </c>
      <c r="B44" s="249" t="s">
        <v>267</v>
      </c>
      <c r="C44" s="249"/>
      <c r="D44" s="249"/>
      <c r="E44" s="249"/>
      <c r="F44" s="249"/>
      <c r="G44" s="249"/>
      <c r="H44" s="70">
        <v>19</v>
      </c>
    </row>
    <row r="45" spans="1:8" ht="16.5" x14ac:dyDescent="0.45">
      <c r="A45" s="25" t="s">
        <v>298</v>
      </c>
      <c r="B45" s="249" t="s">
        <v>268</v>
      </c>
      <c r="C45" s="249"/>
      <c r="D45" s="249"/>
      <c r="E45" s="249"/>
      <c r="F45" s="249"/>
      <c r="G45" s="249"/>
      <c r="H45" s="70">
        <v>40</v>
      </c>
    </row>
    <row r="46" spans="1:8" ht="16.5" x14ac:dyDescent="0.45">
      <c r="A46" s="25" t="s">
        <v>299</v>
      </c>
      <c r="B46" s="249" t="s">
        <v>318</v>
      </c>
      <c r="C46" s="249"/>
      <c r="D46" s="249"/>
      <c r="E46" s="249"/>
      <c r="F46" s="249"/>
      <c r="G46" s="249"/>
      <c r="H46" s="80">
        <f>EXP((-5800.2206/((H44)+273.15))+1.3914993-(4.8640239/100*((H44)+273.15))+(4.1764768/100000*((H44)+273.15)*((H44)+273.15))-(1.4452093/100000000*((H44)+273.15)*((H44)+273.15)*((H44)+273.15))+(6.545976*LN((H44)+273.15)))</f>
        <v>2197.9049268211324</v>
      </c>
    </row>
    <row r="47" spans="1:8" ht="16.5" x14ac:dyDescent="0.45">
      <c r="A47" s="25" t="s">
        <v>301</v>
      </c>
      <c r="B47" s="249" t="s">
        <v>319</v>
      </c>
      <c r="C47" s="249"/>
      <c r="D47" s="249"/>
      <c r="E47" s="249"/>
      <c r="F47" s="249"/>
      <c r="G47" s="249"/>
      <c r="H47" s="69">
        <f>0.622*(H45/100)*(H46)/(101325-((H45/100)*H46))</f>
        <v>5.4441155205827456E-3</v>
      </c>
    </row>
    <row r="48" spans="1:8" x14ac:dyDescent="0.35">
      <c r="A48" s="24" t="s">
        <v>306</v>
      </c>
      <c r="B48" s="150"/>
      <c r="C48" s="150"/>
      <c r="D48" s="150"/>
      <c r="E48" s="150"/>
      <c r="F48" s="150"/>
      <c r="G48" s="150"/>
      <c r="H48" s="9"/>
    </row>
    <row r="49" spans="1:8" ht="16.5" x14ac:dyDescent="0.45">
      <c r="A49" s="25" t="s">
        <v>297</v>
      </c>
      <c r="B49" s="249" t="s">
        <v>265</v>
      </c>
      <c r="C49" s="249"/>
      <c r="D49" s="249"/>
      <c r="E49" s="249"/>
      <c r="F49" s="249"/>
      <c r="G49" s="249"/>
      <c r="H49" s="89">
        <v>21</v>
      </c>
    </row>
    <row r="50" spans="1:8" ht="16.5" x14ac:dyDescent="0.45">
      <c r="A50" s="25" t="s">
        <v>298</v>
      </c>
      <c r="B50" s="249" t="s">
        <v>266</v>
      </c>
      <c r="C50" s="249"/>
      <c r="D50" s="249"/>
      <c r="E50" s="249"/>
      <c r="F50" s="249"/>
      <c r="G50" s="249"/>
      <c r="H50" s="89">
        <v>40</v>
      </c>
    </row>
    <row r="51" spans="1:8" ht="16.5" x14ac:dyDescent="0.45">
      <c r="A51" s="25" t="s">
        <v>299</v>
      </c>
      <c r="B51" s="249" t="s">
        <v>320</v>
      </c>
      <c r="C51" s="249"/>
      <c r="D51" s="249"/>
      <c r="E51" s="249"/>
      <c r="F51" s="249"/>
      <c r="G51" s="249"/>
      <c r="H51" s="80">
        <f>EXP((-5800.2206/((H49)+273.15))+1.3914993-(4.8640239/100*((H49)+273.15))+(4.1764768/100000*((H49)+273.15)*((H49)+273.15))-(1.4452093/100000000*((H49)+273.15)*((H49)+273.15)*((H49)+273.15))+(6.545976*LN((H49)+273.15)))</f>
        <v>2487.790134865772</v>
      </c>
    </row>
    <row r="52" spans="1:8" ht="16.5" x14ac:dyDescent="0.45">
      <c r="A52" s="25" t="s">
        <v>301</v>
      </c>
      <c r="B52" s="249" t="s">
        <v>321</v>
      </c>
      <c r="C52" s="249"/>
      <c r="D52" s="249"/>
      <c r="E52" s="249"/>
      <c r="F52" s="249"/>
      <c r="G52" s="249"/>
      <c r="H52" s="69">
        <f>0.622*(H50/100)*(H51)/(101325-((H50/100)*H51))</f>
        <v>6.1692704228324784E-3</v>
      </c>
    </row>
    <row r="53" spans="1:8" ht="16.5" x14ac:dyDescent="0.45">
      <c r="A53" s="26" t="s">
        <v>308</v>
      </c>
      <c r="B53" s="241" t="s">
        <v>322</v>
      </c>
      <c r="C53" s="241"/>
      <c r="D53" s="241"/>
      <c r="E53" s="241"/>
      <c r="F53" s="241"/>
      <c r="G53" s="241"/>
      <c r="H53" s="114">
        <f>ROUND((1-(H52-H47)/H52),2)</f>
        <v>0.88</v>
      </c>
    </row>
    <row r="55" spans="1:8" ht="26" x14ac:dyDescent="0.6">
      <c r="A55" s="242" t="s">
        <v>323</v>
      </c>
      <c r="B55" s="242"/>
      <c r="C55" s="242"/>
      <c r="D55" s="242"/>
      <c r="E55" s="242"/>
      <c r="F55" s="242"/>
      <c r="G55" s="29" t="s">
        <v>324</v>
      </c>
      <c r="H55" s="63">
        <f>ROUND(H19*0.5+H36*0.3+H53*0.2,1)</f>
        <v>0.6</v>
      </c>
    </row>
    <row r="57" spans="1:8" ht="15" thickBot="1" x14ac:dyDescent="0.4"/>
    <row r="58" spans="1:8" ht="14.5" customHeight="1" x14ac:dyDescent="0.35">
      <c r="A58" s="243" t="s">
        <v>127</v>
      </c>
      <c r="B58" s="244"/>
      <c r="C58" s="244"/>
      <c r="D58" s="244"/>
      <c r="E58" s="244"/>
      <c r="F58" s="244"/>
      <c r="G58" s="244"/>
      <c r="H58" s="245"/>
    </row>
    <row r="59" spans="1:8" ht="14.5" customHeight="1" x14ac:dyDescent="0.35">
      <c r="A59" s="92"/>
      <c r="B59" s="246" t="s">
        <v>128</v>
      </c>
      <c r="C59" s="247"/>
      <c r="D59" s="247"/>
      <c r="E59" s="247"/>
      <c r="F59" s="247"/>
      <c r="G59" s="247"/>
      <c r="H59" s="248"/>
    </row>
    <row r="60" spans="1:8" ht="14.5" customHeight="1" x14ac:dyDescent="0.35">
      <c r="A60" s="93"/>
      <c r="B60" s="246" t="s">
        <v>129</v>
      </c>
      <c r="C60" s="247"/>
      <c r="D60" s="247"/>
      <c r="E60" s="247"/>
      <c r="F60" s="247"/>
      <c r="G60" s="247"/>
      <c r="H60" s="248"/>
    </row>
    <row r="61" spans="1:8" ht="14.5" customHeight="1" x14ac:dyDescent="0.35">
      <c r="A61" s="94"/>
      <c r="B61" s="246" t="s">
        <v>130</v>
      </c>
      <c r="C61" s="247"/>
      <c r="D61" s="247"/>
      <c r="E61" s="247"/>
      <c r="F61" s="247"/>
      <c r="G61" s="247"/>
      <c r="H61" s="248"/>
    </row>
    <row r="62" spans="1:8" ht="29.15" customHeight="1" thickBot="1" x14ac:dyDescent="0.4">
      <c r="A62" s="95"/>
      <c r="B62" s="228" t="s">
        <v>131</v>
      </c>
      <c r="C62" s="229"/>
      <c r="D62" s="229"/>
      <c r="E62" s="229"/>
      <c r="F62" s="229"/>
      <c r="G62" s="229"/>
      <c r="H62" s="230"/>
    </row>
  </sheetData>
  <sheetProtection algorithmName="SHA-512" hashValue="yF2h3rQh1QK4IVuVgpPaGVeM5/8GVK4naUQrwgLV1SezqXfR4RRXFi1oNXkxCX73NUrTJP0Bc0JhrfwrWSkCEA==" saltValue="XdlSjgSOpPTsnVOvDo2vsA==" spinCount="100000" sheet="1" objects="1" scenarios="1"/>
  <mergeCells count="59">
    <mergeCell ref="B11:G11"/>
    <mergeCell ref="B1:H1"/>
    <mergeCell ref="B2:H2"/>
    <mergeCell ref="A3:H3"/>
    <mergeCell ref="B4:H4"/>
    <mergeCell ref="B5:G5"/>
    <mergeCell ref="B6:G6"/>
    <mergeCell ref="B7:G7"/>
    <mergeCell ref="B8:G8"/>
    <mergeCell ref="B9:G9"/>
    <mergeCell ref="B10:G10"/>
    <mergeCell ref="B23:G23"/>
    <mergeCell ref="B12:G12"/>
    <mergeCell ref="B13:G13"/>
    <mergeCell ref="B14:G14"/>
    <mergeCell ref="B15:G15"/>
    <mergeCell ref="B16:G16"/>
    <mergeCell ref="B17:G17"/>
    <mergeCell ref="B18:G18"/>
    <mergeCell ref="B19:G19"/>
    <mergeCell ref="A20:H20"/>
    <mergeCell ref="B21:H21"/>
    <mergeCell ref="B22:G22"/>
    <mergeCell ref="B35:G35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47:G47"/>
    <mergeCell ref="B36:G36"/>
    <mergeCell ref="A37:H37"/>
    <mergeCell ref="B38:H38"/>
    <mergeCell ref="B39:G39"/>
    <mergeCell ref="B40:G40"/>
    <mergeCell ref="B41:G41"/>
    <mergeCell ref="B42:G42"/>
    <mergeCell ref="B43:G43"/>
    <mergeCell ref="B44:G44"/>
    <mergeCell ref="B45:G45"/>
    <mergeCell ref="B46:G46"/>
    <mergeCell ref="B48:G48"/>
    <mergeCell ref="B49:G49"/>
    <mergeCell ref="B50:G50"/>
    <mergeCell ref="B51:G51"/>
    <mergeCell ref="B52:G52"/>
    <mergeCell ref="B53:G53"/>
    <mergeCell ref="A55:F55"/>
    <mergeCell ref="B62:H62"/>
    <mergeCell ref="A58:H58"/>
    <mergeCell ref="B59:H59"/>
    <mergeCell ref="B60:H60"/>
    <mergeCell ref="B61:H6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H23" sqref="H23"/>
    </sheetView>
  </sheetViews>
  <sheetFormatPr defaultRowHeight="14.5" x14ac:dyDescent="0.35"/>
  <cols>
    <col min="1" max="1" width="25.81640625" customWidth="1"/>
  </cols>
  <sheetData>
    <row r="1" spans="1:8" x14ac:dyDescent="0.35">
      <c r="A1" s="9" t="s">
        <v>1</v>
      </c>
      <c r="B1" s="131" t="s">
        <v>136</v>
      </c>
      <c r="C1" s="131"/>
      <c r="D1" s="131"/>
      <c r="E1" s="131"/>
      <c r="F1" s="131"/>
      <c r="G1" s="131"/>
      <c r="H1" s="131"/>
    </row>
    <row r="2" spans="1:8" ht="16.5" x14ac:dyDescent="0.45">
      <c r="A2" s="9" t="s">
        <v>325</v>
      </c>
      <c r="B2" s="131" t="s">
        <v>228</v>
      </c>
      <c r="C2" s="131"/>
      <c r="D2" s="131"/>
      <c r="E2" s="131"/>
      <c r="F2" s="131"/>
      <c r="G2" s="131"/>
      <c r="H2" s="131"/>
    </row>
    <row r="3" spans="1:8" x14ac:dyDescent="0.35">
      <c r="A3" s="237" t="s">
        <v>326</v>
      </c>
      <c r="B3" s="237"/>
      <c r="C3" s="237"/>
      <c r="D3" s="237"/>
      <c r="E3" s="237"/>
      <c r="F3" s="237"/>
      <c r="G3" s="237"/>
      <c r="H3" s="237"/>
    </row>
    <row r="4" spans="1:8" ht="32" x14ac:dyDescent="0.45">
      <c r="A4" s="25" t="s">
        <v>231</v>
      </c>
      <c r="B4" s="234" t="s">
        <v>232</v>
      </c>
      <c r="C4" s="235"/>
      <c r="D4" s="235"/>
      <c r="E4" s="235"/>
      <c r="F4" s="235"/>
      <c r="G4" s="236"/>
      <c r="H4" s="121">
        <v>-15</v>
      </c>
    </row>
    <row r="5" spans="1:8" ht="32" x14ac:dyDescent="0.45">
      <c r="A5" s="25" t="s">
        <v>235</v>
      </c>
      <c r="B5" s="234" t="s">
        <v>236</v>
      </c>
      <c r="C5" s="235"/>
      <c r="D5" s="235"/>
      <c r="E5" s="235"/>
      <c r="F5" s="235"/>
      <c r="G5" s="236"/>
      <c r="H5" s="121">
        <v>21</v>
      </c>
    </row>
    <row r="6" spans="1:8" ht="30" x14ac:dyDescent="0.45">
      <c r="A6" s="25" t="s">
        <v>327</v>
      </c>
      <c r="B6" s="234" t="s">
        <v>328</v>
      </c>
      <c r="C6" s="235"/>
      <c r="D6" s="235"/>
      <c r="E6" s="235"/>
      <c r="F6" s="235"/>
      <c r="G6" s="236"/>
      <c r="H6" s="58">
        <v>1380</v>
      </c>
    </row>
    <row r="7" spans="1:8" x14ac:dyDescent="0.35">
      <c r="A7" s="237" t="s">
        <v>329</v>
      </c>
      <c r="B7" s="237"/>
      <c r="C7" s="237"/>
      <c r="D7" s="237"/>
      <c r="E7" s="237"/>
      <c r="F7" s="237"/>
      <c r="G7" s="237"/>
      <c r="H7" s="237"/>
    </row>
    <row r="8" spans="1:8" ht="32" x14ac:dyDescent="0.45">
      <c r="A8" s="25" t="s">
        <v>231</v>
      </c>
      <c r="B8" s="234" t="s">
        <v>252</v>
      </c>
      <c r="C8" s="235"/>
      <c r="D8" s="235"/>
      <c r="E8" s="235"/>
      <c r="F8" s="235"/>
      <c r="G8" s="236"/>
      <c r="H8" s="121">
        <v>-7</v>
      </c>
    </row>
    <row r="9" spans="1:8" ht="32" x14ac:dyDescent="0.45">
      <c r="A9" s="25" t="s">
        <v>235</v>
      </c>
      <c r="B9" s="234" t="s">
        <v>254</v>
      </c>
      <c r="C9" s="235"/>
      <c r="D9" s="235"/>
      <c r="E9" s="235"/>
      <c r="F9" s="235"/>
      <c r="G9" s="236"/>
      <c r="H9" s="121">
        <v>21</v>
      </c>
    </row>
    <row r="10" spans="1:8" ht="30" x14ac:dyDescent="0.45">
      <c r="A10" s="28" t="s">
        <v>330</v>
      </c>
      <c r="B10" s="150" t="s">
        <v>331</v>
      </c>
      <c r="C10" s="150"/>
      <c r="D10" s="150"/>
      <c r="E10" s="150"/>
      <c r="F10" s="150"/>
      <c r="G10" s="150"/>
      <c r="H10" s="58">
        <v>1380</v>
      </c>
    </row>
    <row r="11" spans="1:8" x14ac:dyDescent="0.35">
      <c r="A11" s="237" t="s">
        <v>332</v>
      </c>
      <c r="B11" s="237"/>
      <c r="C11" s="237"/>
      <c r="D11" s="237"/>
      <c r="E11" s="237"/>
      <c r="F11" s="237"/>
      <c r="G11" s="237"/>
      <c r="H11" s="237"/>
    </row>
    <row r="12" spans="1:8" ht="32" x14ac:dyDescent="0.45">
      <c r="A12" s="25" t="s">
        <v>231</v>
      </c>
      <c r="B12" s="234" t="s">
        <v>263</v>
      </c>
      <c r="C12" s="235"/>
      <c r="D12" s="235"/>
      <c r="E12" s="235"/>
      <c r="F12" s="235"/>
      <c r="G12" s="236"/>
      <c r="H12" s="121">
        <v>7</v>
      </c>
    </row>
    <row r="13" spans="1:8" ht="32" x14ac:dyDescent="0.45">
      <c r="A13" s="25" t="s">
        <v>235</v>
      </c>
      <c r="B13" s="234" t="s">
        <v>265</v>
      </c>
      <c r="C13" s="235"/>
      <c r="D13" s="235"/>
      <c r="E13" s="235"/>
      <c r="F13" s="235"/>
      <c r="G13" s="236"/>
      <c r="H13" s="121">
        <v>21</v>
      </c>
    </row>
    <row r="14" spans="1:8" ht="30" x14ac:dyDescent="0.45">
      <c r="A14" s="28" t="s">
        <v>330</v>
      </c>
      <c r="B14" s="150" t="s">
        <v>333</v>
      </c>
      <c r="C14" s="150"/>
      <c r="D14" s="150"/>
      <c r="E14" s="150"/>
      <c r="F14" s="150"/>
      <c r="G14" s="150"/>
      <c r="H14" s="58">
        <v>1380</v>
      </c>
    </row>
    <row r="15" spans="1:8" x14ac:dyDescent="0.35">
      <c r="A15" s="237" t="s">
        <v>334</v>
      </c>
      <c r="B15" s="237"/>
      <c r="C15" s="237"/>
      <c r="D15" s="237"/>
      <c r="E15" s="237"/>
      <c r="F15" s="237"/>
      <c r="G15" s="237"/>
      <c r="H15" s="237"/>
    </row>
    <row r="16" spans="1:8" ht="32" x14ac:dyDescent="0.45">
      <c r="A16" s="25" t="s">
        <v>231</v>
      </c>
      <c r="B16" s="234" t="s">
        <v>274</v>
      </c>
      <c r="C16" s="235"/>
      <c r="D16" s="235"/>
      <c r="E16" s="235"/>
      <c r="F16" s="235"/>
      <c r="G16" s="236"/>
      <c r="H16" s="121">
        <v>24</v>
      </c>
    </row>
    <row r="17" spans="1:8" ht="32" x14ac:dyDescent="0.45">
      <c r="A17" s="25" t="s">
        <v>235</v>
      </c>
      <c r="B17" s="234" t="s">
        <v>276</v>
      </c>
      <c r="C17" s="235"/>
      <c r="D17" s="235"/>
      <c r="E17" s="235"/>
      <c r="F17" s="235"/>
      <c r="G17" s="236"/>
      <c r="H17" s="121">
        <v>21</v>
      </c>
    </row>
    <row r="18" spans="1:8" ht="30" x14ac:dyDescent="0.45">
      <c r="A18" s="28" t="s">
        <v>335</v>
      </c>
      <c r="B18" s="150" t="s">
        <v>336</v>
      </c>
      <c r="C18" s="150"/>
      <c r="D18" s="150"/>
      <c r="E18" s="150"/>
      <c r="F18" s="150"/>
      <c r="G18" s="150"/>
      <c r="H18" s="58">
        <v>1380</v>
      </c>
    </row>
    <row r="19" spans="1:8" x14ac:dyDescent="0.35">
      <c r="A19" s="237" t="s">
        <v>337</v>
      </c>
      <c r="B19" s="237"/>
      <c r="C19" s="237"/>
      <c r="D19" s="237"/>
      <c r="E19" s="237"/>
      <c r="F19" s="237"/>
      <c r="G19" s="237"/>
      <c r="H19" s="237"/>
    </row>
    <row r="20" spans="1:8" ht="32" x14ac:dyDescent="0.45">
      <c r="A20" s="25" t="s">
        <v>231</v>
      </c>
      <c r="B20" s="234" t="s">
        <v>284</v>
      </c>
      <c r="C20" s="235"/>
      <c r="D20" s="235"/>
      <c r="E20" s="235"/>
      <c r="F20" s="235"/>
      <c r="G20" s="236"/>
      <c r="H20" s="121">
        <v>28</v>
      </c>
    </row>
    <row r="21" spans="1:8" ht="32" x14ac:dyDescent="0.45">
      <c r="A21" s="25" t="s">
        <v>235</v>
      </c>
      <c r="B21" s="234" t="s">
        <v>286</v>
      </c>
      <c r="C21" s="235"/>
      <c r="D21" s="235"/>
      <c r="E21" s="235"/>
      <c r="F21" s="235"/>
      <c r="G21" s="236"/>
      <c r="H21" s="121">
        <v>21</v>
      </c>
    </row>
    <row r="22" spans="1:8" ht="30" x14ac:dyDescent="0.45">
      <c r="A22" s="28" t="s">
        <v>335</v>
      </c>
      <c r="B22" s="150" t="s">
        <v>338</v>
      </c>
      <c r="C22" s="150"/>
      <c r="D22" s="150"/>
      <c r="E22" s="150"/>
      <c r="F22" s="150"/>
      <c r="G22" s="150"/>
      <c r="H22" s="58">
        <v>1380</v>
      </c>
    </row>
    <row r="23" spans="1:8" ht="16.5" x14ac:dyDescent="0.45">
      <c r="A23" s="253" t="s">
        <v>339</v>
      </c>
      <c r="B23" s="253"/>
      <c r="C23" s="253"/>
      <c r="D23" s="253"/>
      <c r="E23" s="253"/>
      <c r="F23" s="253"/>
      <c r="G23" s="120" t="s">
        <v>340</v>
      </c>
      <c r="H23" s="63">
        <f>ROUND(0.5*H6+0.3*H10+0.1*H14+0.05*H18+0.05*H22,0)</f>
        <v>1380</v>
      </c>
    </row>
    <row r="24" spans="1:8" ht="15" thickBot="1" x14ac:dyDescent="0.4"/>
    <row r="25" spans="1:8" ht="15" thickBot="1" x14ac:dyDescent="0.4">
      <c r="A25" s="254" t="s">
        <v>127</v>
      </c>
      <c r="B25" s="255"/>
      <c r="C25" s="255"/>
      <c r="D25" s="255"/>
      <c r="E25" s="255"/>
      <c r="F25" s="255"/>
      <c r="G25" s="255"/>
      <c r="H25" s="255"/>
    </row>
    <row r="26" spans="1:8" x14ac:dyDescent="0.35">
      <c r="A26" s="96"/>
      <c r="B26" s="256" t="s">
        <v>128</v>
      </c>
      <c r="C26" s="257"/>
      <c r="D26" s="257"/>
      <c r="E26" s="257"/>
      <c r="F26" s="257"/>
      <c r="G26" s="257"/>
      <c r="H26" s="258"/>
    </row>
    <row r="27" spans="1:8" ht="15" thickBot="1" x14ac:dyDescent="0.4">
      <c r="A27" s="76"/>
      <c r="B27" s="250" t="s">
        <v>130</v>
      </c>
      <c r="C27" s="251"/>
      <c r="D27" s="251"/>
      <c r="E27" s="251"/>
      <c r="F27" s="251"/>
      <c r="G27" s="251"/>
      <c r="H27" s="252"/>
    </row>
  </sheetData>
  <sheetProtection algorithmName="SHA-512" hashValue="QVKSA/9d9RlNCY0OOPCf+wYZjPiB8S8OD4myKETlEjun7szoy7Si5+c6j17Nklhkb7z3xaSDOjrVbny6miYotQ==" saltValue="MF5az81d0m9p/yuItHAvtw==" spinCount="100000" sheet="1" objects="1" scenarios="1"/>
  <mergeCells count="26">
    <mergeCell ref="A11:H11"/>
    <mergeCell ref="B1:H1"/>
    <mergeCell ref="B2:H2"/>
    <mergeCell ref="A3:H3"/>
    <mergeCell ref="B4:G4"/>
    <mergeCell ref="B5:G5"/>
    <mergeCell ref="B6:G6"/>
    <mergeCell ref="A7:H7"/>
    <mergeCell ref="B8:G8"/>
    <mergeCell ref="B9:G9"/>
    <mergeCell ref="B10:G10"/>
    <mergeCell ref="B27:H27"/>
    <mergeCell ref="A23:F23"/>
    <mergeCell ref="A25:H25"/>
    <mergeCell ref="B26:H26"/>
    <mergeCell ref="B12:G12"/>
    <mergeCell ref="B13:G13"/>
    <mergeCell ref="B14:G14"/>
    <mergeCell ref="A15:H15"/>
    <mergeCell ref="B16:G16"/>
    <mergeCell ref="B17:G17"/>
    <mergeCell ref="B18:G18"/>
    <mergeCell ref="A19:H19"/>
    <mergeCell ref="B20:G20"/>
    <mergeCell ref="B21:G21"/>
    <mergeCell ref="B22:G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70" zoomScaleNormal="70" workbookViewId="0">
      <selection activeCell="L13" sqref="L13"/>
    </sheetView>
  </sheetViews>
  <sheetFormatPr defaultRowHeight="14.5" x14ac:dyDescent="0.35"/>
  <cols>
    <col min="1" max="1" width="49.1796875" bestFit="1" customWidth="1"/>
  </cols>
  <sheetData>
    <row r="1" spans="1:11" x14ac:dyDescent="0.35">
      <c r="A1" s="9" t="s">
        <v>9</v>
      </c>
      <c r="B1" s="202" t="s">
        <v>136</v>
      </c>
      <c r="C1" s="203"/>
      <c r="D1" s="203"/>
      <c r="E1" s="203"/>
      <c r="F1" s="203"/>
      <c r="G1" s="203"/>
      <c r="H1" s="203"/>
      <c r="I1" s="203"/>
      <c r="J1" s="203"/>
      <c r="K1" s="204"/>
    </row>
    <row r="2" spans="1:11" ht="17.5" x14ac:dyDescent="0.45">
      <c r="A2" s="123" t="s">
        <v>135</v>
      </c>
      <c r="B2" s="202" t="s">
        <v>228</v>
      </c>
      <c r="C2" s="203"/>
      <c r="D2" s="203"/>
      <c r="E2" s="203"/>
      <c r="F2" s="203"/>
      <c r="G2" s="203"/>
      <c r="H2" s="203"/>
      <c r="I2" s="203"/>
      <c r="J2" s="203"/>
      <c r="K2" s="204"/>
    </row>
    <row r="3" spans="1:11" ht="16.5" x14ac:dyDescent="0.45">
      <c r="A3" s="9" t="s">
        <v>341</v>
      </c>
      <c r="B3" s="217" t="s">
        <v>342</v>
      </c>
      <c r="C3" s="181"/>
      <c r="D3" s="181"/>
      <c r="E3" s="181"/>
      <c r="F3" s="181"/>
      <c r="G3" s="181"/>
      <c r="H3" s="181"/>
      <c r="I3" s="181"/>
      <c r="J3" s="182"/>
      <c r="K3" s="58">
        <v>40</v>
      </c>
    </row>
    <row r="4" spans="1:11" ht="16.5" x14ac:dyDescent="0.45">
      <c r="A4" s="9" t="s">
        <v>343</v>
      </c>
      <c r="B4" s="217" t="s">
        <v>344</v>
      </c>
      <c r="C4" s="181"/>
      <c r="D4" s="181"/>
      <c r="E4" s="181"/>
      <c r="F4" s="181"/>
      <c r="G4" s="181"/>
      <c r="H4" s="181"/>
      <c r="I4" s="181"/>
      <c r="J4" s="182"/>
      <c r="K4" s="58">
        <v>40</v>
      </c>
    </row>
    <row r="5" spans="1:11" ht="16.5" x14ac:dyDescent="0.45">
      <c r="A5" s="9" t="s">
        <v>345</v>
      </c>
      <c r="B5" s="217" t="s">
        <v>346</v>
      </c>
      <c r="C5" s="181"/>
      <c r="D5" s="181"/>
      <c r="E5" s="181"/>
      <c r="F5" s="181"/>
      <c r="G5" s="181"/>
      <c r="H5" s="181"/>
      <c r="I5" s="181"/>
      <c r="J5" s="182"/>
      <c r="K5" s="58">
        <v>40</v>
      </c>
    </row>
    <row r="6" spans="1:11" ht="16.5" x14ac:dyDescent="0.45">
      <c r="A6" s="9" t="s">
        <v>347</v>
      </c>
      <c r="B6" s="217" t="s">
        <v>348</v>
      </c>
      <c r="C6" s="181"/>
      <c r="D6" s="181"/>
      <c r="E6" s="181"/>
      <c r="F6" s="181"/>
      <c r="G6" s="181"/>
      <c r="H6" s="181"/>
      <c r="I6" s="181"/>
      <c r="J6" s="182"/>
      <c r="K6" s="58">
        <v>40</v>
      </c>
    </row>
    <row r="7" spans="1:11" ht="16.5" x14ac:dyDescent="0.45">
      <c r="A7" s="9" t="s">
        <v>349</v>
      </c>
      <c r="B7" s="217" t="s">
        <v>350</v>
      </c>
      <c r="C7" s="181"/>
      <c r="D7" s="181"/>
      <c r="E7" s="181"/>
      <c r="F7" s="181"/>
      <c r="G7" s="181"/>
      <c r="H7" s="181"/>
      <c r="I7" s="181"/>
      <c r="J7" s="182"/>
      <c r="K7" s="58">
        <v>40</v>
      </c>
    </row>
    <row r="8" spans="1:11" ht="16.5" x14ac:dyDescent="0.45">
      <c r="A8" s="9" t="s">
        <v>351</v>
      </c>
      <c r="B8" s="217" t="s">
        <v>352</v>
      </c>
      <c r="C8" s="181"/>
      <c r="D8" s="181"/>
      <c r="E8" s="181"/>
      <c r="F8" s="181"/>
      <c r="G8" s="181"/>
      <c r="H8" s="181"/>
      <c r="I8" s="181"/>
      <c r="J8" s="182"/>
      <c r="K8" s="58">
        <v>40</v>
      </c>
    </row>
    <row r="9" spans="1:11" x14ac:dyDescent="0.35">
      <c r="A9" s="202"/>
      <c r="B9" s="203"/>
      <c r="C9" s="203"/>
      <c r="D9" s="203"/>
      <c r="E9" s="203"/>
      <c r="F9" s="203"/>
      <c r="G9" s="203"/>
      <c r="H9" s="203"/>
      <c r="I9" s="203"/>
      <c r="J9" s="204"/>
      <c r="K9" s="9"/>
    </row>
    <row r="10" spans="1:11" ht="16.5" x14ac:dyDescent="0.45">
      <c r="A10" s="30" t="s">
        <v>353</v>
      </c>
      <c r="B10" s="131"/>
      <c r="C10" s="131"/>
      <c r="D10" s="131"/>
      <c r="E10" s="131"/>
      <c r="F10" s="131"/>
      <c r="G10" s="131"/>
      <c r="H10" s="131"/>
      <c r="I10" s="131"/>
      <c r="J10" s="120" t="s">
        <v>354</v>
      </c>
      <c r="K10" s="63">
        <f>ROUND(10*LOG(1/6*(SUM(10^(0.1*K3),10^(0.1*K4),10^(0.1*K5),10^(0.1*K6),10^(0.1*K7),10^(0.1*K8)))),1)</f>
        <v>40</v>
      </c>
    </row>
    <row r="12" spans="1:11" ht="15" thickBot="1" x14ac:dyDescent="0.4"/>
    <row r="13" spans="1:11" x14ac:dyDescent="0.35">
      <c r="A13" s="231" t="s">
        <v>127</v>
      </c>
      <c r="B13" s="232"/>
      <c r="C13" s="232"/>
      <c r="D13" s="232"/>
      <c r="E13" s="232"/>
      <c r="F13" s="232"/>
      <c r="G13" s="232"/>
      <c r="H13" s="233"/>
    </row>
    <row r="14" spans="1:11" x14ac:dyDescent="0.35">
      <c r="A14" s="74"/>
      <c r="B14" s="225" t="s">
        <v>128</v>
      </c>
      <c r="C14" s="226"/>
      <c r="D14" s="226"/>
      <c r="E14" s="226"/>
      <c r="F14" s="226"/>
      <c r="G14" s="226"/>
      <c r="H14" s="227"/>
    </row>
    <row r="15" spans="1:11" ht="15" thickBot="1" x14ac:dyDescent="0.4">
      <c r="A15" s="76"/>
      <c r="B15" s="250" t="s">
        <v>130</v>
      </c>
      <c r="C15" s="251"/>
      <c r="D15" s="251"/>
      <c r="E15" s="251"/>
      <c r="F15" s="251"/>
      <c r="G15" s="251"/>
      <c r="H15" s="252"/>
    </row>
  </sheetData>
  <sheetProtection algorithmName="SHA-512" hashValue="oHXT7GmzF6qCYJ2ugWCknjdONCxMmH8CK7MBg1FGJ3YyVOlQtiZWSRNyU9UzsS5WQxhzNUCN8Nwgld6mVPzCtg==" saltValue="oSsCehRYCS9YLAoWIfSHUQ==" spinCount="100000" sheet="1" objects="1" scenarios="1"/>
  <mergeCells count="13">
    <mergeCell ref="B5:J5"/>
    <mergeCell ref="B1:K1"/>
    <mergeCell ref="B2:K2"/>
    <mergeCell ref="B3:J3"/>
    <mergeCell ref="B4:J4"/>
    <mergeCell ref="A13:H13"/>
    <mergeCell ref="B14:H14"/>
    <mergeCell ref="B15:H15"/>
    <mergeCell ref="B6:J6"/>
    <mergeCell ref="B7:J7"/>
    <mergeCell ref="B8:J8"/>
    <mergeCell ref="A9:J9"/>
    <mergeCell ref="B10:I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K10" sqref="K10"/>
    </sheetView>
  </sheetViews>
  <sheetFormatPr defaultRowHeight="14.5" x14ac:dyDescent="0.35"/>
  <cols>
    <col min="1" max="1" width="44.81640625" bestFit="1" customWidth="1"/>
    <col min="2" max="2" width="9" bestFit="1" customWidth="1"/>
    <col min="3" max="3" width="9.1796875" customWidth="1"/>
    <col min="5" max="5" width="5.7265625" bestFit="1" customWidth="1"/>
    <col min="7" max="7" width="6.7265625" bestFit="1" customWidth="1"/>
    <col min="8" max="8" width="9.1796875" bestFit="1" customWidth="1"/>
    <col min="9" max="9" width="9.1796875" customWidth="1"/>
    <col min="10" max="10" width="9.54296875" bestFit="1" customWidth="1"/>
  </cols>
  <sheetData>
    <row r="1" spans="1:14" x14ac:dyDescent="0.35">
      <c r="A1" s="9" t="s">
        <v>355</v>
      </c>
      <c r="B1" s="131">
        <v>0.1</v>
      </c>
      <c r="C1" s="131"/>
      <c r="D1" s="131">
        <v>0.6</v>
      </c>
      <c r="E1" s="131"/>
      <c r="F1" s="131">
        <v>1.1000000000000001</v>
      </c>
      <c r="G1" s="131"/>
      <c r="H1" s="202">
        <v>1.7</v>
      </c>
      <c r="I1" s="204"/>
      <c r="J1" s="202"/>
      <c r="K1" s="203"/>
      <c r="L1" s="203"/>
      <c r="M1" s="204"/>
    </row>
    <row r="2" spans="1:14" x14ac:dyDescent="0.35">
      <c r="A2" s="9" t="s">
        <v>9</v>
      </c>
      <c r="B2" s="131" t="s">
        <v>356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4" ht="17.5" x14ac:dyDescent="0.45">
      <c r="A3" s="9" t="s">
        <v>135</v>
      </c>
      <c r="B3" s="131" t="s">
        <v>357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1:14" ht="16.5" x14ac:dyDescent="0.45">
      <c r="A4" s="9" t="s">
        <v>358</v>
      </c>
      <c r="B4" s="262" t="s">
        <v>359</v>
      </c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31">
        <v>0.3</v>
      </c>
    </row>
    <row r="5" spans="1:14" ht="16.5" x14ac:dyDescent="0.45">
      <c r="A5" s="9" t="s">
        <v>360</v>
      </c>
      <c r="B5" s="31" t="s">
        <v>361</v>
      </c>
      <c r="C5" s="71">
        <v>0.3</v>
      </c>
      <c r="D5" s="31" t="s">
        <v>362</v>
      </c>
      <c r="E5" s="71">
        <v>0.3</v>
      </c>
      <c r="F5" s="31" t="s">
        <v>363</v>
      </c>
      <c r="G5" s="71">
        <v>0.3</v>
      </c>
      <c r="H5" s="31" t="s">
        <v>364</v>
      </c>
      <c r="I5" s="71">
        <v>0.3</v>
      </c>
      <c r="J5" s="31" t="s">
        <v>365</v>
      </c>
      <c r="K5" s="104">
        <f>MAX(C5,E5,G5,I5)</f>
        <v>0.3</v>
      </c>
      <c r="L5" s="31" t="s">
        <v>366</v>
      </c>
      <c r="M5" s="66">
        <f>ROUND((($M$4-K5)/$M$4),2)</f>
        <v>0</v>
      </c>
      <c r="N5" s="32"/>
    </row>
    <row r="6" spans="1:14" ht="16.5" x14ac:dyDescent="0.45">
      <c r="A6" s="9" t="s">
        <v>367</v>
      </c>
      <c r="B6" s="31" t="s">
        <v>368</v>
      </c>
      <c r="C6" s="71">
        <v>0.3</v>
      </c>
      <c r="D6" s="31" t="s">
        <v>369</v>
      </c>
      <c r="E6" s="71">
        <v>0.3</v>
      </c>
      <c r="F6" s="31" t="s">
        <v>370</v>
      </c>
      <c r="G6" s="71">
        <v>0.3</v>
      </c>
      <c r="H6" s="31" t="s">
        <v>371</v>
      </c>
      <c r="I6" s="71">
        <v>0.3</v>
      </c>
      <c r="J6" s="31" t="s">
        <v>372</v>
      </c>
      <c r="K6" s="104">
        <f t="shared" ref="K6:K10" si="0">MAX(C6,E6,G6,I6)</f>
        <v>0.3</v>
      </c>
      <c r="L6" s="31" t="s">
        <v>373</v>
      </c>
      <c r="M6" s="66">
        <f t="shared" ref="M6:M10" si="1">ROUND((($M$4-K6)/$M$4),2)</f>
        <v>0</v>
      </c>
      <c r="N6" s="32"/>
    </row>
    <row r="7" spans="1:14" ht="16.5" x14ac:dyDescent="0.45">
      <c r="A7" s="9" t="s">
        <v>374</v>
      </c>
      <c r="B7" s="31" t="s">
        <v>375</v>
      </c>
      <c r="C7" s="71">
        <v>0.3</v>
      </c>
      <c r="D7" s="31" t="s">
        <v>376</v>
      </c>
      <c r="E7" s="71">
        <v>0.3</v>
      </c>
      <c r="F7" s="31" t="s">
        <v>377</v>
      </c>
      <c r="G7" s="71">
        <v>0.3</v>
      </c>
      <c r="H7" s="31" t="s">
        <v>378</v>
      </c>
      <c r="I7" s="71">
        <v>0.3</v>
      </c>
      <c r="J7" s="31" t="s">
        <v>379</v>
      </c>
      <c r="K7" s="104">
        <f t="shared" si="0"/>
        <v>0.3</v>
      </c>
      <c r="L7" s="31" t="s">
        <v>380</v>
      </c>
      <c r="M7" s="66">
        <f t="shared" si="1"/>
        <v>0</v>
      </c>
      <c r="N7" s="32"/>
    </row>
    <row r="8" spans="1:14" ht="16.5" x14ac:dyDescent="0.45">
      <c r="A8" s="9" t="s">
        <v>381</v>
      </c>
      <c r="B8" s="31" t="s">
        <v>382</v>
      </c>
      <c r="C8" s="71">
        <v>0.3</v>
      </c>
      <c r="D8" s="31" t="s">
        <v>383</v>
      </c>
      <c r="E8" s="71">
        <v>0.3</v>
      </c>
      <c r="F8" s="31" t="s">
        <v>384</v>
      </c>
      <c r="G8" s="71">
        <v>0.3</v>
      </c>
      <c r="H8" s="31" t="s">
        <v>385</v>
      </c>
      <c r="I8" s="71">
        <v>0.3</v>
      </c>
      <c r="J8" s="31" t="s">
        <v>386</v>
      </c>
      <c r="K8" s="104">
        <f t="shared" si="0"/>
        <v>0.3</v>
      </c>
      <c r="L8" s="31" t="s">
        <v>387</v>
      </c>
      <c r="M8" s="66">
        <f t="shared" si="1"/>
        <v>0</v>
      </c>
      <c r="N8" s="32"/>
    </row>
    <row r="9" spans="1:14" ht="16.5" x14ac:dyDescent="0.45">
      <c r="A9" s="9" t="s">
        <v>388</v>
      </c>
      <c r="B9" s="31" t="s">
        <v>389</v>
      </c>
      <c r="C9" s="71">
        <v>0.3</v>
      </c>
      <c r="D9" s="31" t="s">
        <v>390</v>
      </c>
      <c r="E9" s="71">
        <v>0.3</v>
      </c>
      <c r="F9" s="31" t="s">
        <v>391</v>
      </c>
      <c r="G9" s="71">
        <v>0.3</v>
      </c>
      <c r="H9" s="31" t="s">
        <v>392</v>
      </c>
      <c r="I9" s="71">
        <v>0.3</v>
      </c>
      <c r="J9" s="31" t="s">
        <v>393</v>
      </c>
      <c r="K9" s="104">
        <f t="shared" si="0"/>
        <v>0.3</v>
      </c>
      <c r="L9" s="31" t="s">
        <v>394</v>
      </c>
      <c r="M9" s="66">
        <f t="shared" si="1"/>
        <v>0</v>
      </c>
      <c r="N9" s="32"/>
    </row>
    <row r="10" spans="1:14" ht="16.5" x14ac:dyDescent="0.45">
      <c r="A10" s="9" t="s">
        <v>395</v>
      </c>
      <c r="B10" s="31" t="s">
        <v>396</v>
      </c>
      <c r="C10" s="71">
        <v>0.3</v>
      </c>
      <c r="D10" s="31" t="s">
        <v>397</v>
      </c>
      <c r="E10" s="71">
        <v>0.3</v>
      </c>
      <c r="F10" s="31" t="s">
        <v>398</v>
      </c>
      <c r="G10" s="71">
        <v>0.3</v>
      </c>
      <c r="H10" s="31" t="s">
        <v>399</v>
      </c>
      <c r="I10" s="71">
        <v>0.3</v>
      </c>
      <c r="J10" s="31" t="s">
        <v>400</v>
      </c>
      <c r="K10" s="104">
        <f t="shared" si="0"/>
        <v>0.3</v>
      </c>
      <c r="L10" s="31" t="s">
        <v>401</v>
      </c>
      <c r="M10" s="66">
        <f t="shared" si="1"/>
        <v>0</v>
      </c>
      <c r="N10" s="32"/>
    </row>
    <row r="11" spans="1:14" ht="16.5" x14ac:dyDescent="0.45">
      <c r="A11" s="11" t="s">
        <v>402</v>
      </c>
      <c r="B11" s="150" t="s">
        <v>403</v>
      </c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66">
        <f>ROUND(AVERAGE(M5:M10),2)</f>
        <v>0</v>
      </c>
    </row>
    <row r="12" spans="1:14" x14ac:dyDescent="0.35">
      <c r="A12" s="11"/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</row>
    <row r="13" spans="1:14" x14ac:dyDescent="0.35">
      <c r="A13" s="9" t="s">
        <v>9</v>
      </c>
      <c r="B13" s="131" t="s">
        <v>356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</row>
    <row r="14" spans="1:14" ht="17.5" x14ac:dyDescent="0.45">
      <c r="A14" s="9" t="s">
        <v>135</v>
      </c>
      <c r="B14" s="263" t="s">
        <v>404</v>
      </c>
      <c r="C14" s="261"/>
      <c r="D14" s="261"/>
      <c r="E14" s="261"/>
      <c r="F14" s="261"/>
      <c r="G14" s="261"/>
      <c r="H14" s="261"/>
      <c r="I14" s="261"/>
      <c r="J14" s="261"/>
      <c r="K14" s="261"/>
      <c r="L14" s="261"/>
      <c r="M14" s="261"/>
    </row>
    <row r="15" spans="1:14" ht="16.5" x14ac:dyDescent="0.45">
      <c r="A15" s="9" t="s">
        <v>358</v>
      </c>
      <c r="B15" s="262" t="s">
        <v>359</v>
      </c>
      <c r="C15" s="262"/>
      <c r="D15" s="262"/>
      <c r="E15" s="262"/>
      <c r="F15" s="262"/>
      <c r="G15" s="262"/>
      <c r="H15" s="262"/>
      <c r="I15" s="262"/>
      <c r="J15" s="262"/>
      <c r="K15" s="262"/>
      <c r="L15" s="262"/>
      <c r="M15" s="31">
        <v>0.3</v>
      </c>
    </row>
    <row r="16" spans="1:14" ht="16.5" x14ac:dyDescent="0.45">
      <c r="A16" s="9" t="s">
        <v>360</v>
      </c>
      <c r="B16" s="31" t="s">
        <v>405</v>
      </c>
      <c r="C16" s="71">
        <v>0.3</v>
      </c>
      <c r="D16" s="31" t="s">
        <v>406</v>
      </c>
      <c r="E16" s="71">
        <v>0.3</v>
      </c>
      <c r="F16" s="31" t="s">
        <v>407</v>
      </c>
      <c r="G16" s="71">
        <v>0.3</v>
      </c>
      <c r="H16" s="31" t="s">
        <v>408</v>
      </c>
      <c r="I16" s="71">
        <v>0.3</v>
      </c>
      <c r="J16" s="31" t="s">
        <v>409</v>
      </c>
      <c r="K16" s="104">
        <f>MAX(C16,E16,G16,I16)</f>
        <v>0.3</v>
      </c>
      <c r="L16" s="31" t="s">
        <v>410</v>
      </c>
      <c r="M16" s="66">
        <f>ROUND((($M$4-K16)/$M$4),2)</f>
        <v>0</v>
      </c>
      <c r="N16" s="32"/>
    </row>
    <row r="17" spans="1:14" ht="16.5" x14ac:dyDescent="0.45">
      <c r="A17" s="9" t="s">
        <v>367</v>
      </c>
      <c r="B17" s="31" t="s">
        <v>411</v>
      </c>
      <c r="C17" s="71">
        <v>0.3</v>
      </c>
      <c r="D17" s="31" t="s">
        <v>412</v>
      </c>
      <c r="E17" s="71">
        <v>0.3</v>
      </c>
      <c r="F17" s="31" t="s">
        <v>413</v>
      </c>
      <c r="G17" s="71">
        <v>0.3</v>
      </c>
      <c r="H17" s="31" t="s">
        <v>414</v>
      </c>
      <c r="I17" s="71">
        <v>0.3</v>
      </c>
      <c r="J17" s="31" t="s">
        <v>415</v>
      </c>
      <c r="K17" s="104">
        <f t="shared" ref="K17:K21" si="2">MAX(C17,E17,G17,I17)</f>
        <v>0.3</v>
      </c>
      <c r="L17" s="31" t="s">
        <v>416</v>
      </c>
      <c r="M17" s="66">
        <f t="shared" ref="M17:M21" si="3">ROUND((($M$4-K17)/$M$4),2)</f>
        <v>0</v>
      </c>
      <c r="N17" s="32"/>
    </row>
    <row r="18" spans="1:14" ht="16.5" x14ac:dyDescent="0.45">
      <c r="A18" s="9" t="s">
        <v>374</v>
      </c>
      <c r="B18" s="31" t="s">
        <v>417</v>
      </c>
      <c r="C18" s="71">
        <v>0.3</v>
      </c>
      <c r="D18" s="31" t="s">
        <v>418</v>
      </c>
      <c r="E18" s="71">
        <v>0.3</v>
      </c>
      <c r="F18" s="31" t="s">
        <v>419</v>
      </c>
      <c r="G18" s="71">
        <v>0.3</v>
      </c>
      <c r="H18" s="31" t="s">
        <v>420</v>
      </c>
      <c r="I18" s="71">
        <v>0.3</v>
      </c>
      <c r="J18" s="31" t="s">
        <v>421</v>
      </c>
      <c r="K18" s="104">
        <f t="shared" si="2"/>
        <v>0.3</v>
      </c>
      <c r="L18" s="31" t="s">
        <v>422</v>
      </c>
      <c r="M18" s="66">
        <f t="shared" si="3"/>
        <v>0</v>
      </c>
      <c r="N18" s="32"/>
    </row>
    <row r="19" spans="1:14" ht="16.5" x14ac:dyDescent="0.45">
      <c r="A19" s="9" t="s">
        <v>381</v>
      </c>
      <c r="B19" s="31" t="s">
        <v>423</v>
      </c>
      <c r="C19" s="71">
        <v>0.3</v>
      </c>
      <c r="D19" s="31" t="s">
        <v>424</v>
      </c>
      <c r="E19" s="71">
        <v>0.3</v>
      </c>
      <c r="F19" s="31" t="s">
        <v>425</v>
      </c>
      <c r="G19" s="71">
        <v>0.3</v>
      </c>
      <c r="H19" s="31" t="s">
        <v>426</v>
      </c>
      <c r="I19" s="71">
        <v>0.3</v>
      </c>
      <c r="J19" s="31" t="s">
        <v>427</v>
      </c>
      <c r="K19" s="104">
        <f t="shared" si="2"/>
        <v>0.3</v>
      </c>
      <c r="L19" s="31" t="s">
        <v>428</v>
      </c>
      <c r="M19" s="66">
        <f t="shared" si="3"/>
        <v>0</v>
      </c>
      <c r="N19" s="32"/>
    </row>
    <row r="20" spans="1:14" ht="16.5" x14ac:dyDescent="0.45">
      <c r="A20" s="9" t="s">
        <v>388</v>
      </c>
      <c r="B20" s="31" t="s">
        <v>429</v>
      </c>
      <c r="C20" s="71">
        <v>0.3</v>
      </c>
      <c r="D20" s="31" t="s">
        <v>430</v>
      </c>
      <c r="E20" s="71">
        <v>0.3</v>
      </c>
      <c r="F20" s="31" t="s">
        <v>431</v>
      </c>
      <c r="G20" s="71">
        <v>0.3</v>
      </c>
      <c r="H20" s="31" t="s">
        <v>432</v>
      </c>
      <c r="I20" s="71">
        <v>0.3</v>
      </c>
      <c r="J20" s="31" t="s">
        <v>433</v>
      </c>
      <c r="K20" s="104">
        <f t="shared" si="2"/>
        <v>0.3</v>
      </c>
      <c r="L20" s="31" t="s">
        <v>434</v>
      </c>
      <c r="M20" s="66">
        <f t="shared" si="3"/>
        <v>0</v>
      </c>
      <c r="N20" s="32"/>
    </row>
    <row r="21" spans="1:14" ht="16.5" x14ac:dyDescent="0.45">
      <c r="A21" s="9" t="s">
        <v>395</v>
      </c>
      <c r="B21" s="31" t="s">
        <v>435</v>
      </c>
      <c r="C21" s="71">
        <v>0.3</v>
      </c>
      <c r="D21" s="31" t="s">
        <v>436</v>
      </c>
      <c r="E21" s="71">
        <v>0.3</v>
      </c>
      <c r="F21" s="31" t="s">
        <v>437</v>
      </c>
      <c r="G21" s="71">
        <v>0.3</v>
      </c>
      <c r="H21" s="31" t="s">
        <v>438</v>
      </c>
      <c r="I21" s="71">
        <v>0.3</v>
      </c>
      <c r="J21" s="31" t="s">
        <v>439</v>
      </c>
      <c r="K21" s="104">
        <f t="shared" si="2"/>
        <v>0.3</v>
      </c>
      <c r="L21" s="31" t="s">
        <v>440</v>
      </c>
      <c r="M21" s="66">
        <f t="shared" si="3"/>
        <v>0</v>
      </c>
      <c r="N21" s="32"/>
    </row>
    <row r="22" spans="1:14" ht="16.5" x14ac:dyDescent="0.45">
      <c r="A22" s="11" t="s">
        <v>402</v>
      </c>
      <c r="B22" s="150" t="s">
        <v>441</v>
      </c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66">
        <f>ROUND(AVERAGE(M16:M21),2)</f>
        <v>0</v>
      </c>
    </row>
    <row r="23" spans="1:14" x14ac:dyDescent="0.35">
      <c r="A23" s="261"/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</row>
    <row r="24" spans="1:14" ht="16.5" x14ac:dyDescent="0.45">
      <c r="A24" s="9" t="s">
        <v>442</v>
      </c>
      <c r="B24" s="150" t="s">
        <v>443</v>
      </c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67">
        <f>MIN(M22,M11)</f>
        <v>0</v>
      </c>
    </row>
    <row r="26" spans="1:14" ht="15" thickBot="1" x14ac:dyDescent="0.4"/>
    <row r="27" spans="1:14" x14ac:dyDescent="0.35">
      <c r="A27" s="231" t="s">
        <v>127</v>
      </c>
      <c r="B27" s="232"/>
      <c r="C27" s="232"/>
      <c r="D27" s="232"/>
      <c r="E27" s="232"/>
      <c r="F27" s="232"/>
      <c r="G27" s="232"/>
      <c r="H27" s="232"/>
    </row>
    <row r="28" spans="1:14" x14ac:dyDescent="0.35">
      <c r="A28" s="74"/>
      <c r="B28" s="225" t="s">
        <v>128</v>
      </c>
      <c r="C28" s="226"/>
      <c r="D28" s="226"/>
      <c r="E28" s="226"/>
      <c r="F28" s="226"/>
      <c r="G28" s="226"/>
      <c r="H28" s="259"/>
    </row>
    <row r="29" spans="1:14" x14ac:dyDescent="0.35">
      <c r="A29" s="75"/>
      <c r="B29" s="225" t="s">
        <v>129</v>
      </c>
      <c r="C29" s="226"/>
      <c r="D29" s="226"/>
      <c r="E29" s="226"/>
      <c r="F29" s="226"/>
      <c r="G29" s="226"/>
      <c r="H29" s="259"/>
    </row>
    <row r="30" spans="1:14" ht="15" thickBot="1" x14ac:dyDescent="0.4">
      <c r="A30" s="76"/>
      <c r="B30" s="250" t="s">
        <v>130</v>
      </c>
      <c r="C30" s="251"/>
      <c r="D30" s="251"/>
      <c r="E30" s="251"/>
      <c r="F30" s="251"/>
      <c r="G30" s="251"/>
      <c r="H30" s="260"/>
    </row>
  </sheetData>
  <sheetProtection algorithmName="SHA-512" hashValue="9GpkznjGyeKrjD7C2Lan65XwfdvPSTnViP6awJrdgxf+D7AfjsvUxJgBRHyCQPcPY7VPVod1WdbFpGpy+9eUQw==" saltValue="63QAXP385hux0pjXvNEtVw==" spinCount="100000" sheet="1" objects="1" scenarios="1"/>
  <mergeCells count="20">
    <mergeCell ref="B30:H30"/>
    <mergeCell ref="J1:M1"/>
    <mergeCell ref="B22:L22"/>
    <mergeCell ref="A23:M23"/>
    <mergeCell ref="B24:L24"/>
    <mergeCell ref="B4:L4"/>
    <mergeCell ref="B11:L11"/>
    <mergeCell ref="B12:M12"/>
    <mergeCell ref="B13:M13"/>
    <mergeCell ref="B14:M14"/>
    <mergeCell ref="B15:L15"/>
    <mergeCell ref="B3:M3"/>
    <mergeCell ref="B1:C1"/>
    <mergeCell ref="D1:E1"/>
    <mergeCell ref="F1:G1"/>
    <mergeCell ref="B2:M2"/>
    <mergeCell ref="H1:I1"/>
    <mergeCell ref="A27:H27"/>
    <mergeCell ref="B28:H28"/>
    <mergeCell ref="B29:H2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608E5E85107D4FA64000D904CADE49" ma:contentTypeVersion="6" ma:contentTypeDescription="Utwórz nowy dokument." ma:contentTypeScope="" ma:versionID="473017ff8efe82d45b99b7eb84a1f1c0">
  <xsd:schema xmlns:xsd="http://www.w3.org/2001/XMLSchema" xmlns:xs="http://www.w3.org/2001/XMLSchema" xmlns:p="http://schemas.microsoft.com/office/2006/metadata/properties" xmlns:ns2="9b0de49b-9370-42ea-a309-482d868cf0f5" xmlns:ns3="c44c9f75-175c-49f0-a1bf-c4137ab11c33" targetNamespace="http://schemas.microsoft.com/office/2006/metadata/properties" ma:root="true" ma:fieldsID="5c75076e7b22064d383df2c0dd08dc5e" ns2:_="" ns3:_="">
    <xsd:import namespace="9b0de49b-9370-42ea-a309-482d868cf0f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de49b-9370-42ea-a309-482d868cf0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4c9f75-175c-49f0-a1bf-c4137ab11c33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AB2527B-FAE4-4516-A2B8-6A78552935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7B5A56-F28E-42E3-A396-6A62447C47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0de49b-9370-42ea-a309-482d868cf0f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3B4A8B-36AA-4890-9C01-C939CF3F580B}">
  <ds:schemaRefs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c44c9f75-175c-49f0-a1bf-c4137ab11c33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9b0de49b-9370-42ea-a309-482d868cf0f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Program ON Profil</vt:lpstr>
      <vt:lpstr>16.1</vt:lpstr>
      <vt:lpstr>16.2</vt:lpstr>
      <vt:lpstr>16.3</vt:lpstr>
      <vt:lpstr>16.4</vt:lpstr>
      <vt:lpstr>16.5</vt:lpstr>
      <vt:lpstr>16.6</vt:lpstr>
      <vt:lpstr>16.7</vt:lpstr>
      <vt:lpstr>16.8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Zuzanna Biernacka</dc:creator>
  <cp:keywords/>
  <dc:description/>
  <cp:lastModifiedBy>Zuzanna Biernacka</cp:lastModifiedBy>
  <cp:revision/>
  <dcterms:created xsi:type="dcterms:W3CDTF">2021-05-21T08:20:11Z</dcterms:created>
  <dcterms:modified xsi:type="dcterms:W3CDTF">2022-02-22T11:28:15Z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0x01010015608E5E85107D4FA64000D904CADE49</vt:lpwstr>
  </property>
  <property fmtid="{D5CDD505-2E9C-101B-9397-08002B2CF9AE}" pid="3" name="Order">
    <vt:r8>20600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</Properties>
</file>